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Sheet1!$A$2:$L$52</definedName>
  </definedNames>
  <calcPr calcId="124519"/>
</workbook>
</file>

<file path=xl/calcChain.xml><?xml version="1.0" encoding="utf-8"?>
<calcChain xmlns="http://schemas.openxmlformats.org/spreadsheetml/2006/main">
  <c r="H96" i="1"/>
  <c r="J9" l="1"/>
  <c r="P41" s="1"/>
  <c r="P35" l="1"/>
  <c r="P39"/>
  <c r="P37"/>
  <c r="C73"/>
  <c r="C42" l="1"/>
  <c r="C40"/>
  <c r="F11"/>
  <c r="H76" s="1"/>
  <c r="T27"/>
  <c r="C38" s="1"/>
  <c r="L10"/>
  <c r="E8"/>
  <c r="E7"/>
  <c r="E6"/>
  <c r="J40" l="1"/>
  <c r="C17"/>
  <c r="C18"/>
  <c r="H18" l="1"/>
  <c r="D44" l="1"/>
  <c r="D50" s="1"/>
  <c r="G78"/>
  <c r="H81" l="1"/>
  <c r="G86" l="1"/>
  <c r="G87" s="1"/>
  <c r="G94" s="1"/>
  <c r="L94" s="1"/>
</calcChain>
</file>

<file path=xl/sharedStrings.xml><?xml version="1.0" encoding="utf-8"?>
<sst xmlns="http://schemas.openxmlformats.org/spreadsheetml/2006/main" count="101" uniqueCount="68">
  <si>
    <t>PD=</t>
  </si>
  <si>
    <t>PL=</t>
  </si>
  <si>
    <t>PE=</t>
  </si>
  <si>
    <t>KN</t>
  </si>
  <si>
    <t>t  =</t>
  </si>
  <si>
    <t>f'c=</t>
  </si>
  <si>
    <t>1.25PD+1.5LL</t>
  </si>
  <si>
    <t xml:space="preserve">بعد از جایگذاری خواهیم داشت </t>
  </si>
  <si>
    <t>ستون میانی</t>
  </si>
  <si>
    <t xml:space="preserve">ستون لبه    </t>
  </si>
  <si>
    <t xml:space="preserve">ستون کنج   </t>
  </si>
  <si>
    <t>ستون کنج</t>
  </si>
  <si>
    <t>mm</t>
  </si>
  <si>
    <t>Vc1=</t>
  </si>
  <si>
    <t>Vc2=</t>
  </si>
  <si>
    <t>Vc3=</t>
  </si>
  <si>
    <t>kg/cm2</t>
  </si>
  <si>
    <t>Pu1=</t>
  </si>
  <si>
    <t>Pu2=PD+1.2PL+1.2PE</t>
  </si>
  <si>
    <t>Pu2=</t>
  </si>
  <si>
    <t>d=</t>
  </si>
  <si>
    <t>N/mm2(Pa)</t>
  </si>
  <si>
    <r>
      <rPr>
        <sz val="11"/>
        <color theme="1"/>
        <rFont val="Arial"/>
        <family val="2"/>
        <scheme val="minor"/>
      </rPr>
      <t>use</t>
    </r>
    <r>
      <rPr>
        <b/>
        <sz val="11"/>
        <color theme="1"/>
        <rFont val="Arial"/>
        <family val="2"/>
        <scheme val="minor"/>
      </rPr>
      <t xml:space="preserve"> </t>
    </r>
    <r>
      <rPr>
        <b/>
        <sz val="14"/>
        <color theme="1"/>
        <rFont val="Arial"/>
        <family val="2"/>
        <scheme val="minor"/>
      </rPr>
      <t>V</t>
    </r>
    <r>
      <rPr>
        <sz val="11"/>
        <color theme="1"/>
        <rFont val="Arial"/>
        <family val="2"/>
        <scheme val="minor"/>
      </rPr>
      <t>c</t>
    </r>
    <r>
      <rPr>
        <b/>
        <sz val="11"/>
        <color theme="1"/>
        <rFont val="Arial"/>
        <family val="2"/>
        <scheme val="minor"/>
      </rPr>
      <t>=</t>
    </r>
  </si>
  <si>
    <r>
      <rPr>
        <sz val="18"/>
        <color theme="1"/>
        <rFont val="UniversalMath1 BT"/>
        <family val="1"/>
        <charset val="2"/>
      </rPr>
      <t xml:space="preserve"> </t>
    </r>
    <r>
      <rPr>
        <sz val="16"/>
        <color theme="1"/>
        <rFont val="UniversalMath1 BT"/>
        <family val="1"/>
        <charset val="2"/>
      </rPr>
      <t>a</t>
    </r>
    <r>
      <rPr>
        <sz val="10"/>
        <color theme="1"/>
        <rFont val="Arial"/>
        <family val="2"/>
        <scheme val="minor"/>
      </rPr>
      <t>s</t>
    </r>
    <r>
      <rPr>
        <sz val="12"/>
        <color theme="1"/>
        <rFont val="Arial"/>
        <family val="2"/>
        <scheme val="minor"/>
      </rPr>
      <t xml:space="preserve"> =</t>
    </r>
  </si>
  <si>
    <t xml:space="preserve"> موقعیت ستون</t>
  </si>
  <si>
    <t>PRINT</t>
  </si>
  <si>
    <t>تنش جاری شدن میلگرد برشی</t>
  </si>
  <si>
    <t>fy=</t>
  </si>
  <si>
    <t>S=</t>
  </si>
  <si>
    <t>mm2</t>
  </si>
  <si>
    <t>cm2</t>
  </si>
  <si>
    <t>میباشد</t>
  </si>
  <si>
    <r>
      <t>A</t>
    </r>
    <r>
      <rPr>
        <sz val="11"/>
        <color theme="1"/>
        <rFont val="Arial"/>
        <family val="2"/>
        <scheme val="minor"/>
      </rPr>
      <t>s</t>
    </r>
    <r>
      <rPr>
        <sz val="14"/>
        <color theme="1"/>
        <rFont val="Arial"/>
        <family val="2"/>
        <charset val="178"/>
        <scheme val="minor"/>
      </rPr>
      <t>=</t>
    </r>
  </si>
  <si>
    <t>use T</t>
  </si>
  <si>
    <t>@</t>
  </si>
  <si>
    <t>cm C/C</t>
  </si>
  <si>
    <t>L=</t>
  </si>
  <si>
    <t>cm</t>
  </si>
  <si>
    <t>مقاومت مشخصه بتن</t>
  </si>
  <si>
    <t>با انتخاب فاصله برای خاموت</t>
  </si>
  <si>
    <r>
      <t>A</t>
    </r>
    <r>
      <rPr>
        <sz val="11"/>
        <color theme="1"/>
        <rFont val="Arial"/>
        <family val="2"/>
        <scheme val="minor"/>
      </rPr>
      <t xml:space="preserve">v </t>
    </r>
    <r>
      <rPr>
        <sz val="12"/>
        <color theme="1"/>
        <rFont val="Arial"/>
        <family val="2"/>
        <scheme val="minor"/>
      </rPr>
      <t>=</t>
    </r>
  </si>
  <si>
    <t xml:space="preserve">  ضخامت بتن فنداسیون</t>
  </si>
  <si>
    <t xml:space="preserve">ضخامت بتن فنداسیون از نظر برش پانچ </t>
  </si>
  <si>
    <t>Vc=</t>
  </si>
  <si>
    <t>use bo=</t>
  </si>
  <si>
    <r>
      <rPr>
        <sz val="11"/>
        <color theme="1"/>
        <rFont val="Arial"/>
        <family val="2"/>
        <scheme val="minor"/>
      </rPr>
      <t>use</t>
    </r>
    <r>
      <rPr>
        <b/>
        <sz val="11"/>
        <color theme="1"/>
        <rFont val="Arial"/>
        <family val="2"/>
        <scheme val="minor"/>
      </rPr>
      <t xml:space="preserve"> </t>
    </r>
    <r>
      <rPr>
        <b/>
        <sz val="14"/>
        <color theme="1"/>
        <rFont val="Arial"/>
        <family val="2"/>
        <scheme val="minor"/>
      </rPr>
      <t>V</t>
    </r>
    <r>
      <rPr>
        <sz val="11"/>
        <color theme="1"/>
        <rFont val="Arial"/>
        <family val="2"/>
        <scheme val="minor"/>
      </rPr>
      <t>u</t>
    </r>
    <r>
      <rPr>
        <b/>
        <sz val="11"/>
        <color theme="1"/>
        <rFont val="Arial"/>
        <family val="2"/>
        <scheme val="minor"/>
      </rPr>
      <t>=</t>
    </r>
  </si>
  <si>
    <r>
      <rPr>
        <b/>
        <sz val="14"/>
        <color theme="1"/>
        <rFont val="Arial"/>
        <family val="2"/>
        <scheme val="minor"/>
      </rPr>
      <t>V</t>
    </r>
    <r>
      <rPr>
        <sz val="12"/>
        <color theme="1"/>
        <rFont val="Arial"/>
        <family val="2"/>
        <scheme val="minor"/>
      </rPr>
      <t>c</t>
    </r>
    <r>
      <rPr>
        <sz val="14"/>
        <color theme="1"/>
        <rFont val="Arial"/>
        <family val="2"/>
        <charset val="178"/>
        <scheme val="minor"/>
      </rPr>
      <t>-</t>
    </r>
    <r>
      <rPr>
        <b/>
        <sz val="14"/>
        <color theme="1"/>
        <rFont val="Arial"/>
        <family val="2"/>
        <scheme val="minor"/>
      </rPr>
      <t>V</t>
    </r>
    <r>
      <rPr>
        <sz val="11"/>
        <color theme="1"/>
        <rFont val="Arial"/>
        <family val="2"/>
        <scheme val="minor"/>
      </rPr>
      <t>u</t>
    </r>
    <r>
      <rPr>
        <sz val="14"/>
        <color theme="1"/>
        <rFont val="Arial"/>
        <family val="2"/>
        <charset val="178"/>
        <scheme val="minor"/>
      </rPr>
      <t>=</t>
    </r>
  </si>
  <si>
    <t>Vs=Vu-Vc</t>
  </si>
  <si>
    <t>سطح مقطع یک ساق خاموت  مورد نیاز</t>
  </si>
  <si>
    <t>سطح مقطع دو ساق خاموت  مورد نیاز</t>
  </si>
  <si>
    <t xml:space="preserve">درموقعیت ستون مورد محاسبه عدد مذکور </t>
  </si>
  <si>
    <t xml:space="preserve">                          محاسبه حداکثر نیروی برشی وارده بر اساس ترکیب بار آبا (مبحث نهم)</t>
  </si>
  <si>
    <t xml:space="preserve">             محاسبه نیروی برشی مقاوم بتن  فنداسیون بر اساس آیین نامه بتن ایران ( مبحث نهم )</t>
  </si>
  <si>
    <t xml:space="preserve"> اندازه ضلع بزرگ صفحه ستون یا ستون بتنی</t>
  </si>
  <si>
    <t xml:space="preserve"> اندازه ضلع کوچک صفحه ستون یا ستون بتنی</t>
  </si>
  <si>
    <t>Vs=</t>
  </si>
  <si>
    <t xml:space="preserve">       کنترل برش پانچ فنداسیون و طراحی کلاهک برشی در صورت  نیاز         </t>
  </si>
  <si>
    <t xml:space="preserve">     طراحی کلاهک برشی :</t>
  </si>
  <si>
    <t>D=</t>
  </si>
  <si>
    <t xml:space="preserve">با بزرگ کردن  فرضی ابعاد صفحه ستون یا ستون در ابتدای طراحی بطوری که مشکل برش پانچ رفع شود مابه تفاوت  </t>
  </si>
  <si>
    <t xml:space="preserve">     افزایش ستون محلی خواهد بود که از آن محل میتوان خاموتها را ادامه نداد . </t>
  </si>
  <si>
    <r>
      <t xml:space="preserve"> مساحت لازم برای هر دوساق بدست می آید . </t>
    </r>
    <r>
      <rPr>
        <b/>
        <sz val="11"/>
        <color rgb="FFFF0000"/>
        <rFont val="B Nazanin"/>
        <charset val="178"/>
      </rPr>
      <t xml:space="preserve">که اگر میلگرد بصورت سنجاقک باشد دو عدد خواهد بود </t>
    </r>
  </si>
  <si>
    <t xml:space="preserve">             با توجه به موقعیت ستون (میانی - لبه - کنج ) مساحت فوق به 4-3-2 و یا عدد بیشر در حالت قطری  تقسیم شده </t>
  </si>
  <si>
    <t>N=</t>
  </si>
  <si>
    <t xml:space="preserve">نحوه وارد کردن مقدار N  با توجه به موقعیت ستون  </t>
  </si>
  <si>
    <t xml:space="preserve">فنداسیون </t>
  </si>
  <si>
    <t xml:space="preserve">       الف : محاسبه نیروی برشی سهم میلگرد ( Vs )</t>
  </si>
  <si>
    <r>
      <rPr>
        <b/>
        <sz val="20"/>
        <color theme="1"/>
        <rFont val="B Nazanin"/>
        <charset val="178"/>
      </rPr>
      <t>ب</t>
    </r>
    <r>
      <rPr>
        <b/>
        <sz val="14"/>
        <color theme="1"/>
        <rFont val="B Nazanin"/>
        <charset val="178"/>
      </rPr>
      <t>: تعیین فاصله ای که از آن به بعد  میتوان خاموتها را ادامه نداد</t>
    </r>
  </si>
</sst>
</file>

<file path=xl/styles.xml><?xml version="1.0" encoding="utf-8"?>
<styleSheet xmlns="http://schemas.openxmlformats.org/spreadsheetml/2006/main">
  <fonts count="44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B Mehr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B Mehr"/>
      <charset val="178"/>
    </font>
    <font>
      <sz val="12"/>
      <color theme="1"/>
      <name val="Times New Roman"/>
      <family val="1"/>
    </font>
    <font>
      <sz val="14"/>
      <color theme="1"/>
      <name val="Arial"/>
      <family val="2"/>
      <charset val="178"/>
      <scheme val="minor"/>
    </font>
    <font>
      <sz val="11"/>
      <color theme="1"/>
      <name val="Times New Roman"/>
      <family val="1"/>
    </font>
    <font>
      <sz val="10"/>
      <color theme="1"/>
      <name val="Arial"/>
      <family val="2"/>
      <charset val="178"/>
      <scheme val="minor"/>
    </font>
    <font>
      <b/>
      <sz val="12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sz val="18"/>
      <color theme="1"/>
      <name val="UniversalMath1 BT"/>
      <family val="1"/>
      <charset val="2"/>
    </font>
    <font>
      <sz val="12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sz val="10"/>
      <color theme="1"/>
      <name val="Arial"/>
      <family val="2"/>
      <scheme val="minor"/>
    </font>
    <font>
      <sz val="9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6"/>
      <color theme="1"/>
      <name val="UniversalMath1 BT"/>
      <family val="1"/>
      <charset val="2"/>
    </font>
    <font>
      <sz val="1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b/>
      <sz val="20"/>
      <color theme="1"/>
      <name val="Arial"/>
      <family val="2"/>
      <charset val="178"/>
      <scheme val="minor"/>
    </font>
    <font>
      <b/>
      <sz val="10"/>
      <color theme="2"/>
      <name val="Arial"/>
      <family val="2"/>
      <charset val="178"/>
      <scheme val="minor"/>
    </font>
    <font>
      <b/>
      <sz val="20"/>
      <color theme="2"/>
      <name val="Arial"/>
      <family val="2"/>
      <charset val="178"/>
      <scheme val="minor"/>
    </font>
    <font>
      <sz val="14"/>
      <color rgb="FFFF0000"/>
      <name val="Arial"/>
      <family val="2"/>
      <charset val="178"/>
      <scheme val="minor"/>
    </font>
    <font>
      <sz val="16"/>
      <color theme="1"/>
      <name val="Arial"/>
      <family val="2"/>
      <scheme val="minor"/>
    </font>
    <font>
      <b/>
      <sz val="11"/>
      <color theme="1"/>
      <name val="Arial"/>
      <family val="2"/>
      <charset val="178"/>
      <scheme val="minor"/>
    </font>
    <font>
      <sz val="10"/>
      <color rgb="FFFF0000"/>
      <name val="B Mehr"/>
      <charset val="178"/>
    </font>
    <font>
      <b/>
      <sz val="16"/>
      <color theme="1"/>
      <name val="B Mehr"/>
      <charset val="178"/>
    </font>
    <font>
      <b/>
      <sz val="18"/>
      <color theme="1"/>
      <name val="B Mehr"/>
      <charset val="178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sz val="11"/>
      <color rgb="FFFF0000"/>
      <name val=" B NAZANIN"/>
      <charset val="178"/>
    </font>
    <font>
      <b/>
      <sz val="11"/>
      <color rgb="FFFF0000"/>
      <name val="B Nazanin"/>
      <charset val="178"/>
    </font>
    <font>
      <b/>
      <sz val="14"/>
      <color rgb="FFFF0000"/>
      <name val="B Nazanin"/>
      <charset val="178"/>
    </font>
    <font>
      <sz val="16"/>
      <color theme="1"/>
      <name val="Arial"/>
      <family val="2"/>
      <charset val="178"/>
      <scheme val="minor"/>
    </font>
    <font>
      <b/>
      <sz val="14"/>
      <color theme="1"/>
      <name val="B Nazanin"/>
      <charset val="178"/>
    </font>
    <font>
      <b/>
      <sz val="20"/>
      <color theme="1"/>
      <name val="B Nazanin"/>
      <charset val="178"/>
    </font>
    <font>
      <b/>
      <sz val="11"/>
      <color theme="1"/>
      <name val="B Mehr"/>
      <charset val="178"/>
    </font>
    <font>
      <sz val="14"/>
      <name val="Arial"/>
      <family val="2"/>
      <scheme val="minor"/>
    </font>
    <font>
      <sz val="16"/>
      <color rgb="FFFF0000"/>
      <name val="B Mehr"/>
      <charset val="178"/>
    </font>
    <font>
      <sz val="11"/>
      <color rgb="FFFF0000"/>
      <name val="B Mehr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0" fillId="0" borderId="0" xfId="0" applyAlignment="1"/>
    <xf numFmtId="0" fontId="0" fillId="5" borderId="9" xfId="0" applyFill="1" applyBorder="1"/>
    <xf numFmtId="0" fontId="0" fillId="5" borderId="10" xfId="0" applyFill="1" applyBorder="1"/>
    <xf numFmtId="0" fontId="0" fillId="5" borderId="0" xfId="0" applyFill="1" applyBorder="1"/>
    <xf numFmtId="0" fontId="0" fillId="5" borderId="11" xfId="0" applyFill="1" applyBorder="1"/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left"/>
    </xf>
    <xf numFmtId="0" fontId="0" fillId="5" borderId="12" xfId="0" applyFill="1" applyBorder="1"/>
    <xf numFmtId="0" fontId="0" fillId="5" borderId="13" xfId="0" applyFill="1" applyBorder="1"/>
    <xf numFmtId="0" fontId="0" fillId="0" borderId="4" xfId="0" applyBorder="1"/>
    <xf numFmtId="0" fontId="7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readingOrder="2"/>
    </xf>
    <xf numFmtId="0" fontId="0" fillId="0" borderId="2" xfId="0" applyBorder="1"/>
    <xf numFmtId="0" fontId="0" fillId="0" borderId="3" xfId="0" applyBorder="1"/>
    <xf numFmtId="0" fontId="2" fillId="0" borderId="0" xfId="0" applyFont="1" applyFill="1" applyBorder="1"/>
    <xf numFmtId="0" fontId="0" fillId="0" borderId="0" xfId="0" applyBorder="1" applyAlignment="1">
      <alignment horizontal="right" vertical="center"/>
    </xf>
    <xf numFmtId="0" fontId="3" fillId="0" borderId="0" xfId="0" applyFont="1" applyBorder="1"/>
    <xf numFmtId="0" fontId="6" fillId="0" borderId="0" xfId="0" applyFont="1" applyBorder="1" applyAlignment="1">
      <alignment horizontal="center" readingOrder="2"/>
    </xf>
    <xf numFmtId="0" fontId="2" fillId="0" borderId="0" xfId="0" applyFont="1" applyBorder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Border="1" applyProtection="1">
      <protection locked="0"/>
    </xf>
    <xf numFmtId="0" fontId="0" fillId="4" borderId="0" xfId="0" applyFill="1" applyBorder="1" applyAlignment="1"/>
    <xf numFmtId="0" fontId="13" fillId="0" borderId="0" xfId="0" applyFont="1" applyBorder="1"/>
    <xf numFmtId="0" fontId="2" fillId="4" borderId="0" xfId="0" applyFont="1" applyFill="1" applyBorder="1"/>
    <xf numFmtId="0" fontId="7" fillId="4" borderId="0" xfId="0" applyFont="1" applyFill="1" applyBorder="1" applyAlignment="1">
      <alignment vertical="center"/>
    </xf>
    <xf numFmtId="0" fontId="0" fillId="3" borderId="0" xfId="0" applyFill="1" applyBorder="1" applyAlignment="1"/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Border="1" applyAlignment="1">
      <alignment vertical="center"/>
    </xf>
    <xf numFmtId="0" fontId="0" fillId="7" borderId="0" xfId="0" applyFill="1" applyBorder="1" applyAlignment="1"/>
    <xf numFmtId="0" fontId="0" fillId="8" borderId="0" xfId="0" applyFill="1" applyBorder="1" applyAlignment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7" xfId="0" applyFill="1" applyBorder="1"/>
    <xf numFmtId="0" fontId="0" fillId="5" borderId="8" xfId="0" applyFill="1" applyBorder="1"/>
    <xf numFmtId="0" fontId="7" fillId="0" borderId="0" xfId="0" applyFont="1" applyFill="1" applyBorder="1" applyAlignment="1"/>
    <xf numFmtId="0" fontId="15" fillId="3" borderId="0" xfId="0" applyFont="1" applyFill="1" applyBorder="1"/>
    <xf numFmtId="0" fontId="0" fillId="3" borderId="0" xfId="0" applyFill="1" applyBorder="1" applyAlignment="1" applyProtection="1">
      <alignment horizontal="left"/>
    </xf>
    <xf numFmtId="0" fontId="11" fillId="3" borderId="0" xfId="0" applyFont="1" applyFill="1" applyBorder="1" applyAlignment="1"/>
    <xf numFmtId="0" fontId="15" fillId="0" borderId="0" xfId="0" applyFont="1" applyBorder="1" applyAlignment="1">
      <alignment vertical="center"/>
    </xf>
    <xf numFmtId="2" fontId="0" fillId="0" borderId="0" xfId="0" applyNumberFormat="1" applyFill="1" applyBorder="1" applyAlignment="1">
      <alignment horizontal="left" vertical="center"/>
    </xf>
    <xf numFmtId="0" fontId="0" fillId="7" borderId="0" xfId="0" applyFill="1" applyBorder="1" applyAlignment="1">
      <alignment horizontal="right"/>
    </xf>
    <xf numFmtId="0" fontId="0" fillId="7" borderId="0" xfId="0" applyFill="1" applyBorder="1" applyAlignment="1">
      <alignment horizontal="left"/>
    </xf>
    <xf numFmtId="0" fontId="0" fillId="0" borderId="0" xfId="0" applyBorder="1"/>
    <xf numFmtId="0" fontId="0" fillId="7" borderId="0" xfId="0" applyFill="1" applyBorder="1" applyAlignment="1" applyProtection="1">
      <protection locked="0"/>
    </xf>
    <xf numFmtId="0" fontId="3" fillId="0" borderId="0" xfId="0" applyFont="1" applyBorder="1" applyAlignment="1">
      <alignment vertical="center"/>
    </xf>
    <xf numFmtId="0" fontId="0" fillId="5" borderId="0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27" fillId="5" borderId="0" xfId="0" applyFont="1" applyFill="1" applyBorder="1" applyAlignment="1">
      <alignment horizontal="left" vertical="center"/>
    </xf>
    <xf numFmtId="0" fontId="0" fillId="0" borderId="0" xfId="0" applyBorder="1"/>
    <xf numFmtId="0" fontId="18" fillId="8" borderId="0" xfId="0" applyFont="1" applyFill="1" applyBorder="1" applyAlignment="1">
      <alignment horizontal="right"/>
    </xf>
    <xf numFmtId="0" fontId="24" fillId="9" borderId="5" xfId="0" applyFont="1" applyFill="1" applyBorder="1" applyAlignment="1" applyProtection="1">
      <alignment vertical="center"/>
      <protection locked="0"/>
    </xf>
    <xf numFmtId="0" fontId="24" fillId="9" borderId="0" xfId="0" applyFont="1" applyFill="1" applyBorder="1" applyAlignment="1" applyProtection="1">
      <alignment vertical="center"/>
      <protection locked="0"/>
    </xf>
    <xf numFmtId="0" fontId="28" fillId="0" borderId="0" xfId="0" applyFont="1" applyBorder="1"/>
    <xf numFmtId="0" fontId="32" fillId="0" borderId="0" xfId="0" applyFont="1" applyBorder="1" applyAlignment="1">
      <alignment horizontal="center" readingOrder="2"/>
    </xf>
    <xf numFmtId="1" fontId="0" fillId="5" borderId="0" xfId="0" applyNumberFormat="1" applyFill="1" applyBorder="1" applyAlignment="1">
      <alignment horizontal="left"/>
    </xf>
    <xf numFmtId="1" fontId="0" fillId="0" borderId="0" xfId="0" applyNumberFormat="1" applyFill="1" applyBorder="1" applyAlignment="1"/>
    <xf numFmtId="0" fontId="0" fillId="5" borderId="0" xfId="0" applyFill="1" applyBorder="1" applyAlignment="1">
      <alignment horizontal="right" shrinkToFit="1"/>
    </xf>
    <xf numFmtId="0" fontId="4" fillId="0" borderId="0" xfId="0" applyFont="1" applyFill="1" applyBorder="1"/>
    <xf numFmtId="0" fontId="7" fillId="5" borderId="0" xfId="0" applyFont="1" applyFill="1" applyBorder="1" applyAlignment="1">
      <alignment horizontal="right" shrinkToFit="1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0" fillId="0" borderId="0" xfId="0" applyFill="1" applyBorder="1" applyAlignment="1">
      <alignment horizontal="right" vertical="center"/>
    </xf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0" fillId="0" borderId="16" xfId="0" applyFill="1" applyBorder="1"/>
    <xf numFmtId="0" fontId="0" fillId="0" borderId="11" xfId="0" applyFill="1" applyBorder="1"/>
    <xf numFmtId="0" fontId="21" fillId="0" borderId="16" xfId="0" applyFont="1" applyFill="1" applyBorder="1" applyAlignment="1"/>
    <xf numFmtId="0" fontId="21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/>
    <xf numFmtId="0" fontId="0" fillId="0" borderId="11" xfId="0" applyFill="1" applyBorder="1" applyAlignment="1"/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/>
    <xf numFmtId="0" fontId="0" fillId="0" borderId="12" xfId="0" applyFill="1" applyBorder="1"/>
    <xf numFmtId="0" fontId="0" fillId="0" borderId="0" xfId="0" applyFill="1" applyBorder="1" applyAlignment="1">
      <alignment vertical="center"/>
    </xf>
    <xf numFmtId="0" fontId="26" fillId="5" borderId="0" xfId="0" applyFont="1" applyFill="1" applyBorder="1" applyAlignment="1"/>
    <xf numFmtId="1" fontId="0" fillId="7" borderId="0" xfId="0" applyNumberFormat="1" applyFill="1" applyBorder="1" applyAlignment="1" applyProtection="1">
      <alignment horizontal="left"/>
      <protection locked="0"/>
    </xf>
    <xf numFmtId="0" fontId="41" fillId="10" borderId="0" xfId="0" applyFont="1" applyFill="1" applyBorder="1"/>
    <xf numFmtId="0" fontId="1" fillId="10" borderId="0" xfId="0" applyFont="1" applyFill="1" applyBorder="1"/>
    <xf numFmtId="0" fontId="0" fillId="7" borderId="14" xfId="0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2" fontId="4" fillId="4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2" fontId="7" fillId="4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center" shrinkToFit="1"/>
    </xf>
    <xf numFmtId="0" fontId="9" fillId="3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0" fillId="8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left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21" fillId="6" borderId="0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0" fillId="3" borderId="0" xfId="0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right" vertical="center"/>
    </xf>
    <xf numFmtId="0" fontId="30" fillId="5" borderId="3" xfId="0" applyFont="1" applyFill="1" applyBorder="1" applyAlignment="1">
      <alignment horizontal="right" vertical="center"/>
    </xf>
    <xf numFmtId="0" fontId="30" fillId="5" borderId="4" xfId="0" applyFont="1" applyFill="1" applyBorder="1" applyAlignment="1">
      <alignment horizontal="right" vertical="center"/>
    </xf>
    <xf numFmtId="0" fontId="30" fillId="5" borderId="6" xfId="0" applyFont="1" applyFill="1" applyBorder="1" applyAlignment="1">
      <alignment horizontal="right" vertical="center"/>
    </xf>
    <xf numFmtId="0" fontId="30" fillId="5" borderId="7" xfId="0" applyFont="1" applyFill="1" applyBorder="1" applyAlignment="1">
      <alignment horizontal="right" vertical="center"/>
    </xf>
    <xf numFmtId="0" fontId="30" fillId="5" borderId="8" xfId="0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right" vertical="center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right"/>
    </xf>
    <xf numFmtId="0" fontId="41" fillId="10" borderId="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19" fillId="3" borderId="0" xfId="0" applyFont="1" applyFill="1" applyBorder="1" applyAlignment="1">
      <alignment horizontal="right"/>
    </xf>
    <xf numFmtId="0" fontId="13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jpeg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wmf"/><Relationship Id="rId7" Type="http://schemas.openxmlformats.org/officeDocument/2006/relationships/image" Target="../media/image26.emf"/><Relationship Id="rId2" Type="http://schemas.openxmlformats.org/officeDocument/2006/relationships/image" Target="../media/image21.wmf"/><Relationship Id="rId1" Type="http://schemas.openxmlformats.org/officeDocument/2006/relationships/image" Target="../media/image20.emf"/><Relationship Id="rId6" Type="http://schemas.openxmlformats.org/officeDocument/2006/relationships/image" Target="../media/image25.emf"/><Relationship Id="rId5" Type="http://schemas.openxmlformats.org/officeDocument/2006/relationships/image" Target="../media/image24.emf"/><Relationship Id="rId4" Type="http://schemas.openxmlformats.org/officeDocument/2006/relationships/image" Target="../media/image2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428625</xdr:colOff>
      <xdr:row>38</xdr:row>
      <xdr:rowOff>9524</xdr:rowOff>
    </xdr:from>
    <xdr:to>
      <xdr:col>16</xdr:col>
      <xdr:colOff>133350</xdr:colOff>
      <xdr:row>38</xdr:row>
      <xdr:rowOff>142875</xdr:rowOff>
    </xdr:to>
    <xdr:sp macro="" textlink="">
      <xdr:nvSpPr>
        <xdr:cNvPr id="2" name="Rounded Rectangle 1"/>
        <xdr:cNvSpPr/>
      </xdr:nvSpPr>
      <xdr:spPr>
        <a:xfrm flipV="1">
          <a:off x="8067675" y="7477124"/>
          <a:ext cx="390525" cy="133351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 i="1"/>
        </a:p>
      </xdr:txBody>
    </xdr:sp>
    <xdr:clientData/>
  </xdr:twoCellAnchor>
  <xdr:twoCellAnchor>
    <xdr:from>
      <xdr:col>15</xdr:col>
      <xdr:colOff>419100</xdr:colOff>
      <xdr:row>40</xdr:row>
      <xdr:rowOff>0</xdr:rowOff>
    </xdr:from>
    <xdr:to>
      <xdr:col>15</xdr:col>
      <xdr:colOff>581025</xdr:colOff>
      <xdr:row>42</xdr:row>
      <xdr:rowOff>76200</xdr:rowOff>
    </xdr:to>
    <xdr:sp macro="" textlink="">
      <xdr:nvSpPr>
        <xdr:cNvPr id="3" name="Rounded Rectangle 2"/>
        <xdr:cNvSpPr/>
      </xdr:nvSpPr>
      <xdr:spPr>
        <a:xfrm flipV="1">
          <a:off x="7667625" y="7677150"/>
          <a:ext cx="161925" cy="43815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 i="1"/>
        </a:p>
      </xdr:txBody>
    </xdr:sp>
    <xdr:clientData/>
  </xdr:twoCellAnchor>
  <xdr:twoCellAnchor>
    <xdr:from>
      <xdr:col>13</xdr:col>
      <xdr:colOff>304801</xdr:colOff>
      <xdr:row>33</xdr:row>
      <xdr:rowOff>142875</xdr:rowOff>
    </xdr:from>
    <xdr:to>
      <xdr:col>14</xdr:col>
      <xdr:colOff>428625</xdr:colOff>
      <xdr:row>42</xdr:row>
      <xdr:rowOff>28574</xdr:rowOff>
    </xdr:to>
    <xdr:sp macro="" textlink="">
      <xdr:nvSpPr>
        <xdr:cNvPr id="4" name="Left Brace 3"/>
        <xdr:cNvSpPr/>
      </xdr:nvSpPr>
      <xdr:spPr>
        <a:xfrm flipH="1">
          <a:off x="6381751" y="7010400"/>
          <a:ext cx="485774" cy="1533524"/>
        </a:xfrm>
        <a:prstGeom prst="leftBrace">
          <a:avLst>
            <a:gd name="adj1" fmla="val 833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1" anchor="ctr"/>
        <a:lstStyle/>
        <a:p>
          <a:pPr algn="ctr"/>
          <a:endParaRPr lang="fa-IR" sz="1100"/>
        </a:p>
      </xdr:txBody>
    </xdr:sp>
    <xdr:clientData/>
  </xdr:twoCellAnchor>
  <xdr:twoCellAnchor>
    <xdr:from>
      <xdr:col>7</xdr:col>
      <xdr:colOff>390525</xdr:colOff>
      <xdr:row>8</xdr:row>
      <xdr:rowOff>76201</xdr:rowOff>
    </xdr:from>
    <xdr:to>
      <xdr:col>8</xdr:col>
      <xdr:colOff>257175</xdr:colOff>
      <xdr:row>8</xdr:row>
      <xdr:rowOff>85725</xdr:rowOff>
    </xdr:to>
    <xdr:cxnSp macro="">
      <xdr:nvCxnSpPr>
        <xdr:cNvPr id="6" name="Straight Arrow Connector 5"/>
        <xdr:cNvCxnSpPr/>
      </xdr:nvCxnSpPr>
      <xdr:spPr>
        <a:xfrm flipV="1">
          <a:off x="3571875" y="1714501"/>
          <a:ext cx="44767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581026</xdr:colOff>
      <xdr:row>37</xdr:row>
      <xdr:rowOff>142875</xdr:rowOff>
    </xdr:from>
    <xdr:to>
      <xdr:col>15</xdr:col>
      <xdr:colOff>28576</xdr:colOff>
      <xdr:row>41</xdr:row>
      <xdr:rowOff>114301</xdr:rowOff>
    </xdr:to>
    <xdr:sp macro="" textlink="">
      <xdr:nvSpPr>
        <xdr:cNvPr id="12" name="Left Brace 11"/>
        <xdr:cNvSpPr/>
      </xdr:nvSpPr>
      <xdr:spPr>
        <a:xfrm>
          <a:off x="7534276" y="7429500"/>
          <a:ext cx="133350" cy="695326"/>
        </a:xfrm>
        <a:prstGeom prst="leftBrace">
          <a:avLst>
            <a:gd name="adj1" fmla="val 833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1" anchor="ctr"/>
        <a:lstStyle/>
        <a:p>
          <a:pPr algn="ctr"/>
          <a:endParaRPr lang="fa-IR" sz="1100"/>
        </a:p>
      </xdr:txBody>
    </xdr:sp>
    <xdr:clientData/>
  </xdr:twoCellAnchor>
  <xdr:twoCellAnchor>
    <xdr:from>
      <xdr:col>4</xdr:col>
      <xdr:colOff>276225</xdr:colOff>
      <xdr:row>17</xdr:row>
      <xdr:rowOff>123825</xdr:rowOff>
    </xdr:from>
    <xdr:to>
      <xdr:col>5</xdr:col>
      <xdr:colOff>85725</xdr:colOff>
      <xdr:row>17</xdr:row>
      <xdr:rowOff>125413</xdr:rowOff>
    </xdr:to>
    <xdr:cxnSp macro="">
      <xdr:nvCxnSpPr>
        <xdr:cNvPr id="14" name="Straight Arrow Connector 13"/>
        <xdr:cNvCxnSpPr/>
      </xdr:nvCxnSpPr>
      <xdr:spPr>
        <a:xfrm>
          <a:off x="2124075" y="3695700"/>
          <a:ext cx="3619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371473</xdr:colOff>
      <xdr:row>35</xdr:row>
      <xdr:rowOff>66675</xdr:rowOff>
    </xdr:from>
    <xdr:to>
      <xdr:col>7</xdr:col>
      <xdr:colOff>266699</xdr:colOff>
      <xdr:row>43</xdr:row>
      <xdr:rowOff>142875</xdr:rowOff>
    </xdr:to>
    <xdr:sp macro="" textlink="">
      <xdr:nvSpPr>
        <xdr:cNvPr id="16" name="Left Brace 15"/>
        <xdr:cNvSpPr/>
      </xdr:nvSpPr>
      <xdr:spPr>
        <a:xfrm flipH="1">
          <a:off x="3181348" y="7486650"/>
          <a:ext cx="266701" cy="1524000"/>
        </a:xfrm>
        <a:prstGeom prst="leftBrace">
          <a:avLst>
            <a:gd name="adj1" fmla="val 833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1" anchor="ctr"/>
        <a:lstStyle/>
        <a:p>
          <a:pPr algn="ctr"/>
          <a:endParaRPr lang="fa-IR" sz="1100"/>
        </a:p>
      </xdr:txBody>
    </xdr:sp>
    <xdr:clientData/>
  </xdr:twoCellAnchor>
  <xdr:twoCellAnchor>
    <xdr:from>
      <xdr:col>4</xdr:col>
      <xdr:colOff>485775</xdr:colOff>
      <xdr:row>75</xdr:row>
      <xdr:rowOff>142875</xdr:rowOff>
    </xdr:from>
    <xdr:to>
      <xdr:col>5</xdr:col>
      <xdr:colOff>390525</xdr:colOff>
      <xdr:row>75</xdr:row>
      <xdr:rowOff>142876</xdr:rowOff>
    </xdr:to>
    <xdr:cxnSp macro="">
      <xdr:nvCxnSpPr>
        <xdr:cNvPr id="18" name="Straight Arrow Connector 17"/>
        <xdr:cNvCxnSpPr/>
      </xdr:nvCxnSpPr>
      <xdr:spPr>
        <a:xfrm flipV="1">
          <a:off x="2333625" y="14773275"/>
          <a:ext cx="4572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77</xdr:row>
      <xdr:rowOff>133350</xdr:rowOff>
    </xdr:from>
    <xdr:to>
      <xdr:col>4</xdr:col>
      <xdr:colOff>504825</xdr:colOff>
      <xdr:row>77</xdr:row>
      <xdr:rowOff>133351</xdr:rowOff>
    </xdr:to>
    <xdr:cxnSp macro="">
      <xdr:nvCxnSpPr>
        <xdr:cNvPr id="22" name="Straight Arrow Connector 21"/>
        <xdr:cNvCxnSpPr/>
      </xdr:nvCxnSpPr>
      <xdr:spPr>
        <a:xfrm flipV="1">
          <a:off x="1895475" y="15220950"/>
          <a:ext cx="4572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457200</xdr:colOff>
      <xdr:row>81</xdr:row>
      <xdr:rowOff>1</xdr:rowOff>
    </xdr:to>
    <xdr:cxnSp macro="">
      <xdr:nvCxnSpPr>
        <xdr:cNvPr id="24" name="Straight Arrow Connector 23"/>
        <xdr:cNvCxnSpPr/>
      </xdr:nvCxnSpPr>
      <xdr:spPr>
        <a:xfrm flipV="1">
          <a:off x="2105025" y="15554325"/>
          <a:ext cx="4572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95</xdr:row>
      <xdr:rowOff>104775</xdr:rowOff>
    </xdr:from>
    <xdr:to>
      <xdr:col>3</xdr:col>
      <xdr:colOff>238125</xdr:colOff>
      <xdr:row>95</xdr:row>
      <xdr:rowOff>106363</xdr:rowOff>
    </xdr:to>
    <xdr:cxnSp macro="">
      <xdr:nvCxnSpPr>
        <xdr:cNvPr id="31" name="Straight Arrow Connector 30"/>
        <xdr:cNvCxnSpPr/>
      </xdr:nvCxnSpPr>
      <xdr:spPr>
        <a:xfrm>
          <a:off x="1238250" y="18383250"/>
          <a:ext cx="7334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104</xdr:row>
      <xdr:rowOff>76200</xdr:rowOff>
    </xdr:from>
    <xdr:to>
      <xdr:col>3</xdr:col>
      <xdr:colOff>276225</xdr:colOff>
      <xdr:row>104</xdr:row>
      <xdr:rowOff>85725</xdr:rowOff>
    </xdr:to>
    <xdr:cxnSp macro="">
      <xdr:nvCxnSpPr>
        <xdr:cNvPr id="34" name="Straight Arrow Connector 33"/>
        <xdr:cNvCxnSpPr/>
      </xdr:nvCxnSpPr>
      <xdr:spPr>
        <a:xfrm>
          <a:off x="1257300" y="19964400"/>
          <a:ext cx="4953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94</xdr:row>
      <xdr:rowOff>114300</xdr:rowOff>
    </xdr:from>
    <xdr:to>
      <xdr:col>11</xdr:col>
      <xdr:colOff>200025</xdr:colOff>
      <xdr:row>97</xdr:row>
      <xdr:rowOff>161925</xdr:rowOff>
    </xdr:to>
    <xdr:sp macro="" textlink="">
      <xdr:nvSpPr>
        <xdr:cNvPr id="35" name="Double Bracket 34"/>
        <xdr:cNvSpPr/>
      </xdr:nvSpPr>
      <xdr:spPr>
        <a:xfrm>
          <a:off x="4476750" y="18421350"/>
          <a:ext cx="952500" cy="619125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1" anchor="ctr"/>
        <a:lstStyle/>
        <a:p>
          <a:pPr algn="ctr"/>
          <a:endParaRPr lang="fa-IR" sz="1100"/>
        </a:p>
      </xdr:txBody>
    </xdr:sp>
    <xdr:clientData/>
  </xdr:twoCellAnchor>
  <xdr:twoCellAnchor>
    <xdr:from>
      <xdr:col>10</xdr:col>
      <xdr:colOff>323851</xdr:colOff>
      <xdr:row>94</xdr:row>
      <xdr:rowOff>104772</xdr:rowOff>
    </xdr:from>
    <xdr:to>
      <xdr:col>11</xdr:col>
      <xdr:colOff>133351</xdr:colOff>
      <xdr:row>95</xdr:row>
      <xdr:rowOff>19049</xdr:rowOff>
    </xdr:to>
    <xdr:cxnSp macro="">
      <xdr:nvCxnSpPr>
        <xdr:cNvPr id="39" name="Straight Connector 38"/>
        <xdr:cNvCxnSpPr/>
      </xdr:nvCxnSpPr>
      <xdr:spPr>
        <a:xfrm rot="10800000" flipV="1">
          <a:off x="5143501" y="18411822"/>
          <a:ext cx="219075" cy="1047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428625</xdr:colOff>
      <xdr:row>94</xdr:row>
      <xdr:rowOff>123825</xdr:rowOff>
    </xdr:from>
    <xdr:to>
      <xdr:col>9</xdr:col>
      <xdr:colOff>619125</xdr:colOff>
      <xdr:row>95</xdr:row>
      <xdr:rowOff>28575</xdr:rowOff>
    </xdr:to>
    <xdr:cxnSp macro="">
      <xdr:nvCxnSpPr>
        <xdr:cNvPr id="41" name="Straight Connector 40"/>
        <xdr:cNvCxnSpPr/>
      </xdr:nvCxnSpPr>
      <xdr:spPr>
        <a:xfrm>
          <a:off x="4572000" y="18430875"/>
          <a:ext cx="190500" cy="952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49</xdr:row>
      <xdr:rowOff>171450</xdr:rowOff>
    </xdr:from>
    <xdr:to>
      <xdr:col>4</xdr:col>
      <xdr:colOff>180975</xdr:colOff>
      <xdr:row>49</xdr:row>
      <xdr:rowOff>173038</xdr:rowOff>
    </xdr:to>
    <xdr:cxnSp macro="">
      <xdr:nvCxnSpPr>
        <xdr:cNvPr id="33" name="Straight Arrow Connector 32"/>
        <xdr:cNvCxnSpPr/>
      </xdr:nvCxnSpPr>
      <xdr:spPr>
        <a:xfrm>
          <a:off x="1238250" y="9239250"/>
          <a:ext cx="10477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85</xdr:row>
      <xdr:rowOff>106363</xdr:rowOff>
    </xdr:from>
    <xdr:to>
      <xdr:col>4</xdr:col>
      <xdr:colOff>476250</xdr:colOff>
      <xdr:row>85</xdr:row>
      <xdr:rowOff>114300</xdr:rowOff>
    </xdr:to>
    <xdr:cxnSp macro="">
      <xdr:nvCxnSpPr>
        <xdr:cNvPr id="23" name="Straight Arrow Connector 22"/>
        <xdr:cNvCxnSpPr/>
      </xdr:nvCxnSpPr>
      <xdr:spPr>
        <a:xfrm flipV="1">
          <a:off x="1885950" y="16536988"/>
          <a:ext cx="438150" cy="793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93</xdr:row>
      <xdr:rowOff>152400</xdr:rowOff>
    </xdr:from>
    <xdr:to>
      <xdr:col>9</xdr:col>
      <xdr:colOff>133350</xdr:colOff>
      <xdr:row>93</xdr:row>
      <xdr:rowOff>153988</xdr:rowOff>
    </xdr:to>
    <xdr:cxnSp macro="">
      <xdr:nvCxnSpPr>
        <xdr:cNvPr id="27" name="Straight Arrow Connector 26"/>
        <xdr:cNvCxnSpPr/>
      </xdr:nvCxnSpPr>
      <xdr:spPr>
        <a:xfrm>
          <a:off x="4000500" y="18164175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885828</xdr:colOff>
      <xdr:row>39</xdr:row>
      <xdr:rowOff>38101</xdr:rowOff>
    </xdr:from>
    <xdr:to>
      <xdr:col>16</xdr:col>
      <xdr:colOff>514353</xdr:colOff>
      <xdr:row>42</xdr:row>
      <xdr:rowOff>95251</xdr:rowOff>
    </xdr:to>
    <xdr:cxnSp macro="">
      <xdr:nvCxnSpPr>
        <xdr:cNvPr id="29" name="Straight Arrow Connector 28"/>
        <xdr:cNvCxnSpPr/>
      </xdr:nvCxnSpPr>
      <xdr:spPr>
        <a:xfrm rot="16200000" flipH="1">
          <a:off x="8405815" y="8186739"/>
          <a:ext cx="600075" cy="590550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176004</xdr:colOff>
      <xdr:row>25</xdr:row>
      <xdr:rowOff>66054</xdr:rowOff>
    </xdr:from>
    <xdr:to>
      <xdr:col>17</xdr:col>
      <xdr:colOff>356980</xdr:colOff>
      <xdr:row>27</xdr:row>
      <xdr:rowOff>161511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5876"/>
        <a:stretch>
          <a:fillRect/>
        </a:stretch>
      </xdr:blipFill>
      <xdr:spPr bwMode="auto">
        <a:xfrm>
          <a:off x="6253368" y="5299627"/>
          <a:ext cx="3188598" cy="5354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545805</xdr:colOff>
      <xdr:row>33</xdr:row>
      <xdr:rowOff>147733</xdr:rowOff>
    </xdr:from>
    <xdr:to>
      <xdr:col>5</xdr:col>
      <xdr:colOff>361950</xdr:colOff>
      <xdr:row>36</xdr:row>
      <xdr:rowOff>38099</xdr:rowOff>
    </xdr:to>
    <xdr:pic>
      <xdr:nvPicPr>
        <xdr:cNvPr id="105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9134" r="35165"/>
        <a:stretch>
          <a:fillRect/>
        </a:stretch>
      </xdr:blipFill>
      <xdr:spPr bwMode="auto">
        <a:xfrm>
          <a:off x="545805" y="6539008"/>
          <a:ext cx="2216445" cy="4523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171451</xdr:colOff>
      <xdr:row>82</xdr:row>
      <xdr:rowOff>172401</xdr:rowOff>
    </xdr:from>
    <xdr:to>
      <xdr:col>7</xdr:col>
      <xdr:colOff>285750</xdr:colOff>
      <xdr:row>84</xdr:row>
      <xdr:rowOff>85725</xdr:rowOff>
    </xdr:to>
    <xdr:pic>
      <xdr:nvPicPr>
        <xdr:cNvPr id="105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3687" r="16085"/>
        <a:stretch>
          <a:fillRect/>
        </a:stretch>
      </xdr:blipFill>
      <xdr:spPr bwMode="auto">
        <a:xfrm>
          <a:off x="171451" y="15936276"/>
          <a:ext cx="3295649" cy="275274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238125</xdr:colOff>
      <xdr:row>38</xdr:row>
      <xdr:rowOff>95250</xdr:rowOff>
    </xdr:from>
    <xdr:to>
      <xdr:col>14</xdr:col>
      <xdr:colOff>742950</xdr:colOff>
      <xdr:row>39</xdr:row>
      <xdr:rowOff>114300</xdr:rowOff>
    </xdr:to>
    <xdr:pic>
      <xdr:nvPicPr>
        <xdr:cNvPr id="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r="30263" b="-5000"/>
        <a:stretch>
          <a:fillRect/>
        </a:stretch>
      </xdr:blipFill>
      <xdr:spPr bwMode="auto">
        <a:xfrm>
          <a:off x="6677025" y="7810500"/>
          <a:ext cx="504825" cy="2000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809625</xdr:colOff>
      <xdr:row>25</xdr:row>
      <xdr:rowOff>57150</xdr:rowOff>
    </xdr:from>
    <xdr:to>
      <xdr:col>19</xdr:col>
      <xdr:colOff>60670</xdr:colOff>
      <xdr:row>27</xdr:row>
      <xdr:rowOff>152400</xdr:rowOff>
    </xdr:to>
    <xdr:pic>
      <xdr:nvPicPr>
        <xdr:cNvPr id="3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86440"/>
        <a:stretch>
          <a:fillRect/>
        </a:stretch>
      </xdr:blipFill>
      <xdr:spPr bwMode="auto">
        <a:xfrm>
          <a:off x="9896475" y="5276850"/>
          <a:ext cx="514350" cy="5334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13</xdr:col>
      <xdr:colOff>0</xdr:colOff>
      <xdr:row>29</xdr:row>
      <xdr:rowOff>47625</xdr:rowOff>
    </xdr:from>
    <xdr:to>
      <xdr:col>14</xdr:col>
      <xdr:colOff>466725</xdr:colOff>
      <xdr:row>30</xdr:row>
      <xdr:rowOff>142875</xdr:rowOff>
    </xdr:to>
    <xdr:pic>
      <xdr:nvPicPr>
        <xdr:cNvPr id="7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 r="20909" b="8000"/>
        <a:stretch>
          <a:fillRect/>
        </a:stretch>
      </xdr:blipFill>
      <xdr:spPr bwMode="auto">
        <a:xfrm>
          <a:off x="5886450" y="5838825"/>
          <a:ext cx="828675" cy="2190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171450</xdr:colOff>
      <xdr:row>30</xdr:row>
      <xdr:rowOff>161925</xdr:rowOff>
    </xdr:from>
    <xdr:to>
      <xdr:col>14</xdr:col>
      <xdr:colOff>466725</xdr:colOff>
      <xdr:row>32</xdr:row>
      <xdr:rowOff>104775</xdr:rowOff>
    </xdr:to>
    <xdr:pic>
      <xdr:nvPicPr>
        <xdr:cNvPr id="8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 l="19091" t="4545" r="18182" b="-9091"/>
        <a:stretch>
          <a:fillRect/>
        </a:stretch>
      </xdr:blipFill>
      <xdr:spPr bwMode="auto">
        <a:xfrm>
          <a:off x="6057900" y="6076950"/>
          <a:ext cx="657225" cy="2190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123825</xdr:colOff>
      <xdr:row>32</xdr:row>
      <xdr:rowOff>66675</xdr:rowOff>
    </xdr:from>
    <xdr:to>
      <xdr:col>14</xdr:col>
      <xdr:colOff>400050</xdr:colOff>
      <xdr:row>33</xdr:row>
      <xdr:rowOff>114300</xdr:rowOff>
    </xdr:to>
    <xdr:pic>
      <xdr:nvPicPr>
        <xdr:cNvPr id="105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 t="-18182" r="20909"/>
        <a:stretch>
          <a:fillRect/>
        </a:stretch>
      </xdr:blipFill>
      <xdr:spPr bwMode="auto">
        <a:xfrm>
          <a:off x="6010275" y="6257925"/>
          <a:ext cx="638175" cy="2476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57150</xdr:colOff>
      <xdr:row>36</xdr:row>
      <xdr:rowOff>142875</xdr:rowOff>
    </xdr:from>
    <xdr:to>
      <xdr:col>14</xdr:col>
      <xdr:colOff>171450</xdr:colOff>
      <xdr:row>39</xdr:row>
      <xdr:rowOff>41352</xdr:rowOff>
    </xdr:to>
    <xdr:pic>
      <xdr:nvPicPr>
        <xdr:cNvPr id="10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134100" y="7572375"/>
          <a:ext cx="476250" cy="4414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238125</xdr:colOff>
      <xdr:row>32</xdr:row>
      <xdr:rowOff>19050</xdr:rowOff>
    </xdr:from>
    <xdr:to>
      <xdr:col>20</xdr:col>
      <xdr:colOff>186151</xdr:colOff>
      <xdr:row>33</xdr:row>
      <xdr:rowOff>95250</xdr:rowOff>
    </xdr:to>
    <xdr:pic>
      <xdr:nvPicPr>
        <xdr:cNvPr id="10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 l="22449" t="-16000"/>
        <a:stretch>
          <a:fillRect/>
        </a:stretch>
      </xdr:blipFill>
      <xdr:spPr bwMode="auto">
        <a:xfrm>
          <a:off x="8724900" y="6848475"/>
          <a:ext cx="2176876" cy="27622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257175</xdr:colOff>
      <xdr:row>29</xdr:row>
      <xdr:rowOff>47940</xdr:rowOff>
    </xdr:from>
    <xdr:to>
      <xdr:col>16</xdr:col>
      <xdr:colOff>658053</xdr:colOff>
      <xdr:row>32</xdr:row>
      <xdr:rowOff>57149</xdr:rowOff>
    </xdr:to>
    <xdr:pic>
      <xdr:nvPicPr>
        <xdr:cNvPr id="36" name="Picture 35" descr="1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467725" y="5839140"/>
          <a:ext cx="400878" cy="409259"/>
        </a:xfrm>
        <a:prstGeom prst="rect">
          <a:avLst/>
        </a:prstGeom>
      </xdr:spPr>
    </xdr:pic>
    <xdr:clientData/>
  </xdr:twoCellAnchor>
  <xdr:twoCellAnchor>
    <xdr:from>
      <xdr:col>15</xdr:col>
      <xdr:colOff>561978</xdr:colOff>
      <xdr:row>30</xdr:row>
      <xdr:rowOff>114303</xdr:rowOff>
    </xdr:from>
    <xdr:to>
      <xdr:col>16</xdr:col>
      <xdr:colOff>228600</xdr:colOff>
      <xdr:row>30</xdr:row>
      <xdr:rowOff>133351</xdr:rowOff>
    </xdr:to>
    <xdr:cxnSp macro="">
      <xdr:nvCxnSpPr>
        <xdr:cNvPr id="44" name="Straight Arrow Connector 43"/>
        <xdr:cNvCxnSpPr/>
      </xdr:nvCxnSpPr>
      <xdr:spPr>
        <a:xfrm>
          <a:off x="7810503" y="6029328"/>
          <a:ext cx="628647" cy="19048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247648</xdr:colOff>
      <xdr:row>49</xdr:row>
      <xdr:rowOff>278147</xdr:rowOff>
    </xdr:from>
    <xdr:to>
      <xdr:col>4</xdr:col>
      <xdr:colOff>333375</xdr:colOff>
      <xdr:row>51</xdr:row>
      <xdr:rowOff>95250</xdr:rowOff>
    </xdr:to>
    <xdr:pic>
      <xdr:nvPicPr>
        <xdr:cNvPr id="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 t="21600" r="65213" b="-8000"/>
        <a:stretch>
          <a:fillRect/>
        </a:stretch>
      </xdr:blipFill>
      <xdr:spPr bwMode="auto">
        <a:xfrm>
          <a:off x="247648" y="9593597"/>
          <a:ext cx="1933577" cy="283828"/>
        </a:xfrm>
        <a:prstGeom prst="rect">
          <a:avLst/>
        </a:prstGeom>
        <a:solidFill>
          <a:schemeClr val="accent3">
            <a:lumMod val="75000"/>
          </a:schemeClr>
        </a:solidFill>
      </xdr:spPr>
    </xdr:pic>
    <xdr:clientData/>
  </xdr:twoCellAnchor>
  <xdr:twoCellAnchor editAs="oneCell">
    <xdr:from>
      <xdr:col>0</xdr:col>
      <xdr:colOff>285750</xdr:colOff>
      <xdr:row>106</xdr:row>
      <xdr:rowOff>47625</xdr:rowOff>
    </xdr:from>
    <xdr:to>
      <xdr:col>4</xdr:col>
      <xdr:colOff>371477</xdr:colOff>
      <xdr:row>107</xdr:row>
      <xdr:rowOff>140953</xdr:rowOff>
    </xdr:to>
    <xdr:pic>
      <xdr:nvPicPr>
        <xdr:cNvPr id="4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 t="21600" r="65213" b="-8000"/>
        <a:stretch>
          <a:fillRect/>
        </a:stretch>
      </xdr:blipFill>
      <xdr:spPr bwMode="auto">
        <a:xfrm>
          <a:off x="285750" y="21059775"/>
          <a:ext cx="1933577" cy="283828"/>
        </a:xfrm>
        <a:prstGeom prst="rect">
          <a:avLst/>
        </a:prstGeom>
        <a:solidFill>
          <a:schemeClr val="accent3">
            <a:lumMod val="75000"/>
          </a:schemeClr>
        </a:solidFill>
      </xdr:spPr>
    </xdr:pic>
    <xdr:clientData/>
  </xdr:twoCellAnchor>
  <xdr:twoCellAnchor editAs="oneCell">
    <xdr:from>
      <xdr:col>9</xdr:col>
      <xdr:colOff>152400</xdr:colOff>
      <xdr:row>93</xdr:row>
      <xdr:rowOff>28575</xdr:rowOff>
    </xdr:from>
    <xdr:to>
      <xdr:col>10</xdr:col>
      <xdr:colOff>180975</xdr:colOff>
      <xdr:row>94</xdr:row>
      <xdr:rowOff>9525</xdr:rowOff>
    </xdr:to>
    <xdr:pic>
      <xdr:nvPicPr>
        <xdr:cNvPr id="1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 l="12534" t="20555" r="15110" b="6108"/>
        <a:stretch>
          <a:fillRect/>
        </a:stretch>
      </xdr:blipFill>
      <xdr:spPr bwMode="auto">
        <a:xfrm>
          <a:off x="4295775" y="18040350"/>
          <a:ext cx="704850" cy="2286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400050</xdr:colOff>
      <xdr:row>97</xdr:row>
      <xdr:rowOff>161925</xdr:rowOff>
    </xdr:from>
    <xdr:to>
      <xdr:col>9</xdr:col>
      <xdr:colOff>609600</xdr:colOff>
      <xdr:row>97</xdr:row>
      <xdr:rowOff>171450</xdr:rowOff>
    </xdr:to>
    <xdr:cxnSp macro="">
      <xdr:nvCxnSpPr>
        <xdr:cNvPr id="56" name="Straight Connector 55"/>
        <xdr:cNvCxnSpPr/>
      </xdr:nvCxnSpPr>
      <xdr:spPr>
        <a:xfrm flipV="1">
          <a:off x="4543425" y="19040475"/>
          <a:ext cx="2095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97</xdr:row>
      <xdr:rowOff>104775</xdr:rowOff>
    </xdr:from>
    <xdr:to>
      <xdr:col>11</xdr:col>
      <xdr:colOff>133350</xdr:colOff>
      <xdr:row>97</xdr:row>
      <xdr:rowOff>161926</xdr:rowOff>
    </xdr:to>
    <xdr:cxnSp macro="">
      <xdr:nvCxnSpPr>
        <xdr:cNvPr id="59" name="Straight Connector 58"/>
        <xdr:cNvCxnSpPr/>
      </xdr:nvCxnSpPr>
      <xdr:spPr>
        <a:xfrm>
          <a:off x="5153025" y="18983325"/>
          <a:ext cx="209550" cy="5715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57150</xdr:colOff>
      <xdr:row>86</xdr:row>
      <xdr:rowOff>47625</xdr:rowOff>
    </xdr:from>
    <xdr:to>
      <xdr:col>15</xdr:col>
      <xdr:colOff>304800</xdr:colOff>
      <xdr:row>87</xdr:row>
      <xdr:rowOff>76200</xdr:rowOff>
    </xdr:to>
    <xdr:pic>
      <xdr:nvPicPr>
        <xdr:cNvPr id="1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353300" y="16678275"/>
          <a:ext cx="247650" cy="228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609600</xdr:colOff>
      <xdr:row>91</xdr:row>
      <xdr:rowOff>9525</xdr:rowOff>
    </xdr:from>
    <xdr:to>
      <xdr:col>17</xdr:col>
      <xdr:colOff>171450</xdr:colOff>
      <xdr:row>92</xdr:row>
      <xdr:rowOff>47625</xdr:rowOff>
    </xdr:to>
    <xdr:pic>
      <xdr:nvPicPr>
        <xdr:cNvPr id="6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8867775" y="17687925"/>
          <a:ext cx="247650" cy="2286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438150</xdr:colOff>
      <xdr:row>90</xdr:row>
      <xdr:rowOff>47625</xdr:rowOff>
    </xdr:from>
    <xdr:to>
      <xdr:col>19</xdr:col>
      <xdr:colOff>685800</xdr:colOff>
      <xdr:row>91</xdr:row>
      <xdr:rowOff>28575</xdr:rowOff>
    </xdr:to>
    <xdr:pic>
      <xdr:nvPicPr>
        <xdr:cNvPr id="6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229850" y="17478375"/>
          <a:ext cx="247650" cy="228600"/>
        </a:xfrm>
        <a:prstGeom prst="rect">
          <a:avLst/>
        </a:prstGeom>
        <a:noFill/>
      </xdr:spPr>
    </xdr:pic>
    <xdr:clientData/>
  </xdr:twoCellAnchor>
  <xdr:twoCellAnchor>
    <xdr:from>
      <xdr:col>15</xdr:col>
      <xdr:colOff>152400</xdr:colOff>
      <xdr:row>87</xdr:row>
      <xdr:rowOff>85725</xdr:rowOff>
    </xdr:from>
    <xdr:to>
      <xdr:col>15</xdr:col>
      <xdr:colOff>198119</xdr:colOff>
      <xdr:row>90</xdr:row>
      <xdr:rowOff>66675</xdr:rowOff>
    </xdr:to>
    <xdr:sp macro="" textlink="">
      <xdr:nvSpPr>
        <xdr:cNvPr id="64" name="Rectangle 63"/>
        <xdr:cNvSpPr/>
      </xdr:nvSpPr>
      <xdr:spPr>
        <a:xfrm>
          <a:off x="7448550" y="16916400"/>
          <a:ext cx="45719" cy="5810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</xdr:colOff>
      <xdr:row>92</xdr:row>
      <xdr:rowOff>47625</xdr:rowOff>
    </xdr:from>
    <xdr:to>
      <xdr:col>17</xdr:col>
      <xdr:colOff>64769</xdr:colOff>
      <xdr:row>94</xdr:row>
      <xdr:rowOff>133350</xdr:rowOff>
    </xdr:to>
    <xdr:sp macro="" textlink="">
      <xdr:nvSpPr>
        <xdr:cNvPr id="65" name="Rectangle 64"/>
        <xdr:cNvSpPr/>
      </xdr:nvSpPr>
      <xdr:spPr>
        <a:xfrm>
          <a:off x="8963025" y="17916525"/>
          <a:ext cx="45719" cy="5810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0</xdr:colOff>
      <xdr:row>88</xdr:row>
      <xdr:rowOff>76200</xdr:rowOff>
    </xdr:from>
    <xdr:to>
      <xdr:col>17</xdr:col>
      <xdr:colOff>45719</xdr:colOff>
      <xdr:row>91</xdr:row>
      <xdr:rowOff>9525</xdr:rowOff>
    </xdr:to>
    <xdr:sp macro="" textlink="">
      <xdr:nvSpPr>
        <xdr:cNvPr id="66" name="Rectangle 65"/>
        <xdr:cNvSpPr/>
      </xdr:nvSpPr>
      <xdr:spPr>
        <a:xfrm>
          <a:off x="8943975" y="17106900"/>
          <a:ext cx="45719" cy="5810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561975</xdr:colOff>
      <xdr:row>91</xdr:row>
      <xdr:rowOff>28575</xdr:rowOff>
    </xdr:from>
    <xdr:to>
      <xdr:col>19</xdr:col>
      <xdr:colOff>607694</xdr:colOff>
      <xdr:row>93</xdr:row>
      <xdr:rowOff>171450</xdr:rowOff>
    </xdr:to>
    <xdr:sp macro="" textlink="">
      <xdr:nvSpPr>
        <xdr:cNvPr id="67" name="Rectangle 66"/>
        <xdr:cNvSpPr/>
      </xdr:nvSpPr>
      <xdr:spPr>
        <a:xfrm>
          <a:off x="10353675" y="17706975"/>
          <a:ext cx="45719" cy="5810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552450</xdr:colOff>
      <xdr:row>87</xdr:row>
      <xdr:rowOff>47625</xdr:rowOff>
    </xdr:from>
    <xdr:to>
      <xdr:col>19</xdr:col>
      <xdr:colOff>598169</xdr:colOff>
      <xdr:row>90</xdr:row>
      <xdr:rowOff>28575</xdr:rowOff>
    </xdr:to>
    <xdr:sp macro="" textlink="">
      <xdr:nvSpPr>
        <xdr:cNvPr id="68" name="Rectangle 67"/>
        <xdr:cNvSpPr/>
      </xdr:nvSpPr>
      <xdr:spPr>
        <a:xfrm>
          <a:off x="10344150" y="16878300"/>
          <a:ext cx="45719" cy="5810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302894</xdr:colOff>
      <xdr:row>86</xdr:row>
      <xdr:rowOff>125731</xdr:rowOff>
    </xdr:from>
    <xdr:to>
      <xdr:col>16</xdr:col>
      <xdr:colOff>161925</xdr:colOff>
      <xdr:row>86</xdr:row>
      <xdr:rowOff>171450</xdr:rowOff>
    </xdr:to>
    <xdr:sp macro="" textlink="">
      <xdr:nvSpPr>
        <xdr:cNvPr id="69" name="Rectangle 68"/>
        <xdr:cNvSpPr/>
      </xdr:nvSpPr>
      <xdr:spPr>
        <a:xfrm flipH="1">
          <a:off x="7599044" y="16756381"/>
          <a:ext cx="821056" cy="45719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190500</xdr:colOff>
      <xdr:row>91</xdr:row>
      <xdr:rowOff>95250</xdr:rowOff>
    </xdr:from>
    <xdr:to>
      <xdr:col>18</xdr:col>
      <xdr:colOff>342900</xdr:colOff>
      <xdr:row>91</xdr:row>
      <xdr:rowOff>140969</xdr:rowOff>
    </xdr:to>
    <xdr:sp macro="" textlink="">
      <xdr:nvSpPr>
        <xdr:cNvPr id="70" name="Rectangle 69"/>
        <xdr:cNvSpPr/>
      </xdr:nvSpPr>
      <xdr:spPr>
        <a:xfrm flipH="1">
          <a:off x="9134475" y="17773650"/>
          <a:ext cx="542925" cy="45719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85725</xdr:colOff>
      <xdr:row>91</xdr:row>
      <xdr:rowOff>104775</xdr:rowOff>
    </xdr:from>
    <xdr:to>
      <xdr:col>16</xdr:col>
      <xdr:colOff>582931</xdr:colOff>
      <xdr:row>91</xdr:row>
      <xdr:rowOff>150494</xdr:rowOff>
    </xdr:to>
    <xdr:sp macro="" textlink="">
      <xdr:nvSpPr>
        <xdr:cNvPr id="71" name="Rectangle 70"/>
        <xdr:cNvSpPr/>
      </xdr:nvSpPr>
      <xdr:spPr>
        <a:xfrm flipH="1">
          <a:off x="8343900" y="17783175"/>
          <a:ext cx="497206" cy="45719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323850</xdr:colOff>
      <xdr:row>101</xdr:row>
      <xdr:rowOff>85725</xdr:rowOff>
    </xdr:from>
    <xdr:to>
      <xdr:col>16</xdr:col>
      <xdr:colOff>182881</xdr:colOff>
      <xdr:row>101</xdr:row>
      <xdr:rowOff>131444</xdr:rowOff>
    </xdr:to>
    <xdr:sp macro="" textlink="">
      <xdr:nvSpPr>
        <xdr:cNvPr id="72" name="Rectangle 71"/>
        <xdr:cNvSpPr/>
      </xdr:nvSpPr>
      <xdr:spPr>
        <a:xfrm flipH="1">
          <a:off x="7620000" y="19802475"/>
          <a:ext cx="821056" cy="45719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333375</xdr:colOff>
      <xdr:row>90</xdr:row>
      <xdr:rowOff>123825</xdr:rowOff>
    </xdr:from>
    <xdr:to>
      <xdr:col>19</xdr:col>
      <xdr:colOff>419100</xdr:colOff>
      <xdr:row>90</xdr:row>
      <xdr:rowOff>169544</xdr:rowOff>
    </xdr:to>
    <xdr:sp macro="" textlink="">
      <xdr:nvSpPr>
        <xdr:cNvPr id="73" name="Rectangle 72"/>
        <xdr:cNvSpPr/>
      </xdr:nvSpPr>
      <xdr:spPr>
        <a:xfrm flipH="1">
          <a:off x="9667875" y="17554575"/>
          <a:ext cx="542925" cy="45719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15</xdr:col>
      <xdr:colOff>66675</xdr:colOff>
      <xdr:row>100</xdr:row>
      <xdr:rowOff>209550</xdr:rowOff>
    </xdr:from>
    <xdr:to>
      <xdr:col>15</xdr:col>
      <xdr:colOff>314325</xdr:colOff>
      <xdr:row>101</xdr:row>
      <xdr:rowOff>209550</xdr:rowOff>
    </xdr:to>
    <xdr:pic>
      <xdr:nvPicPr>
        <xdr:cNvPr id="7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362825" y="19697700"/>
          <a:ext cx="247650" cy="228600"/>
        </a:xfrm>
        <a:prstGeom prst="rect">
          <a:avLst/>
        </a:prstGeom>
        <a:noFill/>
      </xdr:spPr>
    </xdr:pic>
    <xdr:clientData/>
  </xdr:twoCellAnchor>
  <xdr:twoCellAnchor>
    <xdr:from>
      <xdr:col>15</xdr:col>
      <xdr:colOff>190500</xdr:colOff>
      <xdr:row>97</xdr:row>
      <xdr:rowOff>133350</xdr:rowOff>
    </xdr:from>
    <xdr:to>
      <xdr:col>15</xdr:col>
      <xdr:colOff>236219</xdr:colOff>
      <xdr:row>100</xdr:row>
      <xdr:rowOff>161925</xdr:rowOff>
    </xdr:to>
    <xdr:sp macro="" textlink="">
      <xdr:nvSpPr>
        <xdr:cNvPr id="75" name="Rectangle 74"/>
        <xdr:cNvSpPr/>
      </xdr:nvSpPr>
      <xdr:spPr>
        <a:xfrm>
          <a:off x="7486650" y="19069050"/>
          <a:ext cx="45719" cy="5810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264794</xdr:colOff>
      <xdr:row>99</xdr:row>
      <xdr:rowOff>152400</xdr:rowOff>
    </xdr:from>
    <xdr:to>
      <xdr:col>16</xdr:col>
      <xdr:colOff>0</xdr:colOff>
      <xdr:row>100</xdr:row>
      <xdr:rowOff>19049</xdr:rowOff>
    </xdr:to>
    <xdr:sp macro="" textlink="">
      <xdr:nvSpPr>
        <xdr:cNvPr id="76" name="Rectangle 75"/>
        <xdr:cNvSpPr/>
      </xdr:nvSpPr>
      <xdr:spPr>
        <a:xfrm rot="19204219" flipH="1" flipV="1">
          <a:off x="7560944" y="19459575"/>
          <a:ext cx="697231" cy="47624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ctr"/>
          <a:endParaRPr lang="fa-I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15</xdr:col>
      <xdr:colOff>171450</xdr:colOff>
      <xdr:row>87</xdr:row>
      <xdr:rowOff>95250</xdr:rowOff>
    </xdr:from>
    <xdr:to>
      <xdr:col>16</xdr:col>
      <xdr:colOff>38100</xdr:colOff>
      <xdr:row>88</xdr:row>
      <xdr:rowOff>142875</xdr:rowOff>
    </xdr:to>
    <xdr:pic>
      <xdr:nvPicPr>
        <xdr:cNvPr id="13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7467600" y="16925925"/>
          <a:ext cx="828675" cy="2476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685800</xdr:colOff>
      <xdr:row>99</xdr:row>
      <xdr:rowOff>95250</xdr:rowOff>
    </xdr:from>
    <xdr:to>
      <xdr:col>16</xdr:col>
      <xdr:colOff>619125</xdr:colOff>
      <xdr:row>101</xdr:row>
      <xdr:rowOff>9525</xdr:rowOff>
    </xdr:to>
    <xdr:pic>
      <xdr:nvPicPr>
        <xdr:cNvPr id="1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7981950" y="19402425"/>
          <a:ext cx="895350" cy="3238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28575</xdr:colOff>
      <xdr:row>88</xdr:row>
      <xdr:rowOff>57150</xdr:rowOff>
    </xdr:from>
    <xdr:to>
      <xdr:col>19</xdr:col>
      <xdr:colOff>466725</xdr:colOff>
      <xdr:row>89</xdr:row>
      <xdr:rowOff>180975</xdr:rowOff>
    </xdr:to>
    <xdr:pic>
      <xdr:nvPicPr>
        <xdr:cNvPr id="1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9363075" y="17087850"/>
          <a:ext cx="895350" cy="3238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657225</xdr:colOff>
      <xdr:row>92</xdr:row>
      <xdr:rowOff>114300</xdr:rowOff>
    </xdr:from>
    <xdr:to>
      <xdr:col>16</xdr:col>
      <xdr:colOff>590550</xdr:colOff>
      <xdr:row>93</xdr:row>
      <xdr:rowOff>190500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7953375" y="17983200"/>
          <a:ext cx="895350" cy="323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409576</xdr:colOff>
      <xdr:row>76</xdr:row>
      <xdr:rowOff>79223</xdr:rowOff>
    </xdr:from>
    <xdr:to>
      <xdr:col>6</xdr:col>
      <xdr:colOff>247650</xdr:colOff>
      <xdr:row>76</xdr:row>
      <xdr:rowOff>289378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09576" y="14804873"/>
          <a:ext cx="2647949" cy="21015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628650</xdr:colOff>
      <xdr:row>42</xdr:row>
      <xdr:rowOff>28575</xdr:rowOff>
    </xdr:from>
    <xdr:to>
      <xdr:col>25</xdr:col>
      <xdr:colOff>209550</xdr:colOff>
      <xdr:row>45</xdr:row>
      <xdr:rowOff>28575</xdr:rowOff>
    </xdr:to>
    <xdr:pic>
      <xdr:nvPicPr>
        <xdr:cNvPr id="19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6877050" y="8067675"/>
          <a:ext cx="421005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4"/>
  <sheetViews>
    <sheetView tabSelected="1" topLeftCell="A88" workbookViewId="0">
      <selection activeCell="AB13" sqref="AB13"/>
    </sheetView>
  </sheetViews>
  <sheetFormatPr defaultRowHeight="14.25"/>
  <cols>
    <col min="2" max="2" width="4.875" customWidth="1"/>
    <col min="3" max="3" width="5.5" customWidth="1"/>
    <col min="4" max="4" width="4.875" customWidth="1"/>
    <col min="5" max="5" width="7.25" customWidth="1"/>
    <col min="6" max="6" width="5.375" customWidth="1"/>
    <col min="7" max="7" width="4.875" customWidth="1"/>
    <col min="8" max="8" width="7.625" customWidth="1"/>
    <col min="9" max="9" width="7.375" customWidth="1"/>
    <col min="10" max="10" width="8.875" customWidth="1"/>
    <col min="11" max="11" width="5.375" customWidth="1"/>
    <col min="12" max="12" width="6" customWidth="1"/>
    <col min="13" max="13" width="0.25" customWidth="1"/>
    <col min="14" max="14" width="4.75" customWidth="1"/>
    <col min="15" max="15" width="13.125" customWidth="1"/>
    <col min="16" max="16" width="12.625" customWidth="1"/>
    <col min="18" max="18" width="5.125" customWidth="1"/>
    <col min="19" max="19" width="6" customWidth="1"/>
    <col min="20" max="20" width="9.125" customWidth="1"/>
    <col min="21" max="21" width="5.75" customWidth="1"/>
    <col min="22" max="22" width="2.875" hidden="1" customWidth="1"/>
    <col min="23" max="23" width="5.375" hidden="1" customWidth="1"/>
    <col min="24" max="24" width="9" hidden="1" customWidth="1"/>
    <col min="25" max="25" width="2.125" hidden="1" customWidth="1"/>
  </cols>
  <sheetData>
    <row r="1" spans="1:27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3"/>
      <c r="N1" s="156" t="s">
        <v>25</v>
      </c>
      <c r="O1" s="157"/>
    </row>
    <row r="2" spans="1:27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74"/>
    </row>
    <row r="3" spans="1:27" ht="15" customHeight="1">
      <c r="A3" s="163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74"/>
    </row>
    <row r="4" spans="1:27" ht="22.5" customHeight="1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74"/>
    </row>
    <row r="5" spans="1:27" ht="18" customHeight="1">
      <c r="A5" s="74"/>
      <c r="B5" s="33"/>
      <c r="C5" s="33"/>
      <c r="D5" s="33"/>
      <c r="E5" s="33"/>
      <c r="F5" s="33"/>
      <c r="G5" s="33"/>
      <c r="H5" s="33"/>
      <c r="I5" s="33"/>
      <c r="J5" s="33"/>
      <c r="K5" s="33"/>
      <c r="L5" s="73"/>
      <c r="M5" s="74"/>
    </row>
    <row r="6" spans="1:27" ht="15">
      <c r="A6" s="74"/>
      <c r="B6" s="74" t="s">
        <v>0</v>
      </c>
      <c r="C6" s="77">
        <v>553</v>
      </c>
      <c r="D6" s="27" t="s">
        <v>4</v>
      </c>
      <c r="E6" s="72">
        <f>C6*10</f>
        <v>5530</v>
      </c>
      <c r="F6" s="74" t="s">
        <v>3</v>
      </c>
      <c r="G6" s="154" t="s">
        <v>53</v>
      </c>
      <c r="H6" s="154"/>
      <c r="I6" s="154"/>
      <c r="J6" s="155"/>
      <c r="K6" s="78">
        <v>1800</v>
      </c>
      <c r="L6" s="3" t="s">
        <v>12</v>
      </c>
      <c r="M6" s="74"/>
    </row>
    <row r="7" spans="1:27" ht="15">
      <c r="A7" s="74"/>
      <c r="B7" s="74" t="s">
        <v>1</v>
      </c>
      <c r="C7" s="77">
        <v>181</v>
      </c>
      <c r="D7" s="27" t="s">
        <v>4</v>
      </c>
      <c r="E7" s="72">
        <f>C7*10</f>
        <v>1810</v>
      </c>
      <c r="F7" s="74" t="s">
        <v>3</v>
      </c>
      <c r="G7" s="154" t="s">
        <v>54</v>
      </c>
      <c r="H7" s="154"/>
      <c r="I7" s="154"/>
      <c r="J7" s="155"/>
      <c r="K7" s="78">
        <v>1800</v>
      </c>
      <c r="L7" s="3" t="s">
        <v>12</v>
      </c>
      <c r="M7" s="74"/>
      <c r="N7" s="2"/>
    </row>
    <row r="8" spans="1:27" ht="15">
      <c r="A8" s="74"/>
      <c r="B8" s="74" t="s">
        <v>2</v>
      </c>
      <c r="C8" s="77">
        <v>944</v>
      </c>
      <c r="D8" s="27" t="s">
        <v>4</v>
      </c>
      <c r="E8" s="72">
        <f>C8*10</f>
        <v>9440</v>
      </c>
      <c r="F8" s="74" t="s">
        <v>3</v>
      </c>
      <c r="G8" s="154" t="s">
        <v>41</v>
      </c>
      <c r="H8" s="154"/>
      <c r="I8" s="154"/>
      <c r="J8" s="155"/>
      <c r="K8" s="78">
        <v>1400</v>
      </c>
      <c r="L8" s="74" t="s">
        <v>12</v>
      </c>
      <c r="M8" s="32"/>
    </row>
    <row r="9" spans="1:27" ht="14.25" customHeight="1">
      <c r="A9" s="74"/>
      <c r="B9" s="74"/>
      <c r="C9" s="74"/>
      <c r="D9" s="74"/>
      <c r="E9" s="74"/>
      <c r="F9" s="74"/>
      <c r="G9" s="74"/>
      <c r="H9" s="74"/>
      <c r="I9" s="202" t="s">
        <v>20</v>
      </c>
      <c r="J9" s="57">
        <f>K8-100</f>
        <v>1300</v>
      </c>
      <c r="K9" s="74" t="s">
        <v>12</v>
      </c>
      <c r="L9" s="74"/>
      <c r="M9" s="74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14.25" customHeight="1">
      <c r="A10" s="74"/>
      <c r="B10" s="123" t="s">
        <v>38</v>
      </c>
      <c r="C10" s="123"/>
      <c r="D10" s="123"/>
      <c r="E10" s="19" t="s">
        <v>5</v>
      </c>
      <c r="F10" s="77">
        <v>350</v>
      </c>
      <c r="G10" s="159" t="s">
        <v>16</v>
      </c>
      <c r="H10" s="159"/>
      <c r="I10" s="123" t="s">
        <v>24</v>
      </c>
      <c r="J10" s="124"/>
      <c r="K10" s="158" t="s">
        <v>23</v>
      </c>
      <c r="L10" s="159">
        <f>L16+SUM(R31)</f>
        <v>20</v>
      </c>
      <c r="M10" s="74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>
      <c r="A11" s="74"/>
      <c r="B11" s="74"/>
      <c r="C11" s="74"/>
      <c r="D11" s="74"/>
      <c r="E11" s="19" t="s">
        <v>5</v>
      </c>
      <c r="F11" s="31">
        <f>SUM(F10/10)</f>
        <v>35</v>
      </c>
      <c r="G11" s="159" t="s">
        <v>21</v>
      </c>
      <c r="H11" s="159"/>
      <c r="I11" s="124"/>
      <c r="J11" s="124"/>
      <c r="K11" s="158"/>
      <c r="L11" s="159"/>
      <c r="M11" s="74"/>
    </row>
    <row r="12" spans="1:27" ht="18" customHeight="1">
      <c r="A12" s="74"/>
      <c r="B12" s="74"/>
      <c r="C12" s="171" t="s">
        <v>51</v>
      </c>
      <c r="D12" s="171"/>
      <c r="E12" s="171"/>
      <c r="F12" s="171"/>
      <c r="G12" s="171"/>
      <c r="H12" s="171"/>
      <c r="I12" s="171"/>
      <c r="J12" s="171"/>
      <c r="K12" s="171"/>
      <c r="L12" s="171"/>
      <c r="M12" s="74"/>
    </row>
    <row r="13" spans="1:27" ht="18">
      <c r="A13" s="193" t="s">
        <v>17</v>
      </c>
      <c r="B13" s="193"/>
      <c r="C13" s="111" t="s">
        <v>6</v>
      </c>
      <c r="D13" s="111"/>
      <c r="E13" s="111"/>
      <c r="F13" s="112"/>
      <c r="G13" s="74"/>
      <c r="H13" s="74"/>
      <c r="I13" s="74"/>
      <c r="J13" s="74"/>
      <c r="K13" s="74"/>
      <c r="L13" s="74"/>
      <c r="M13" s="74"/>
    </row>
    <row r="14" spans="1:27" ht="18">
      <c r="A14" s="194" t="s">
        <v>18</v>
      </c>
      <c r="B14" s="194"/>
      <c r="C14" s="194"/>
      <c r="D14" s="194"/>
      <c r="E14" s="194"/>
      <c r="F14" s="194"/>
      <c r="G14" s="74"/>
      <c r="H14" s="74"/>
      <c r="I14" s="74"/>
      <c r="J14" s="74"/>
      <c r="K14" s="74"/>
      <c r="L14" s="74"/>
      <c r="M14" s="74"/>
    </row>
    <row r="15" spans="1:27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27">
      <c r="A16" s="74"/>
      <c r="B16" s="74"/>
      <c r="C16" s="74"/>
      <c r="D16" s="74"/>
      <c r="E16" s="74"/>
      <c r="F16" s="20"/>
      <c r="G16" s="20"/>
      <c r="H16" s="20"/>
      <c r="I16" s="20" t="s">
        <v>7</v>
      </c>
      <c r="J16" s="74"/>
      <c r="K16" s="74"/>
      <c r="L16" s="74"/>
      <c r="M16" s="74"/>
    </row>
    <row r="17" spans="1:28">
      <c r="A17" s="74"/>
      <c r="B17" s="74" t="s">
        <v>17</v>
      </c>
      <c r="C17" s="169">
        <f>MAX(E6*1.25+E7*1.5)</f>
        <v>9627.5</v>
      </c>
      <c r="D17" s="169"/>
      <c r="E17" s="74" t="s">
        <v>3</v>
      </c>
      <c r="F17" s="74"/>
      <c r="G17" s="74"/>
      <c r="H17" s="74"/>
      <c r="I17" s="74"/>
      <c r="J17" s="74"/>
      <c r="K17" s="74"/>
      <c r="L17" s="74"/>
      <c r="M17" s="74"/>
    </row>
    <row r="18" spans="1:28" ht="21.75" customHeight="1">
      <c r="A18" s="74"/>
      <c r="B18" s="92" t="s">
        <v>19</v>
      </c>
      <c r="C18" s="169">
        <f>MAX(E6)+(E7*1.2)+(E8*1.2)</f>
        <v>19030</v>
      </c>
      <c r="D18" s="169"/>
      <c r="E18" s="74" t="s">
        <v>3</v>
      </c>
      <c r="F18" s="197" t="s">
        <v>45</v>
      </c>
      <c r="G18" s="197"/>
      <c r="H18" s="160">
        <f>MAX(C17:C18)</f>
        <v>19030</v>
      </c>
      <c r="I18" s="160"/>
      <c r="J18" s="28" t="s">
        <v>3</v>
      </c>
      <c r="K18" s="74"/>
      <c r="L18" s="74"/>
      <c r="M18" s="74"/>
    </row>
    <row r="19" spans="1:28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25"/>
      <c r="L19" s="74"/>
      <c r="M19" s="74"/>
    </row>
    <row r="20" spans="1:28">
      <c r="A20" s="198" t="s">
        <v>52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74"/>
      <c r="M20" s="74"/>
    </row>
    <row r="21" spans="1:28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28" ht="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AB22" s="203"/>
    </row>
    <row r="23" spans="1:28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28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28" ht="15" thickBo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2"/>
      <c r="O25" s="2"/>
      <c r="P25" s="2"/>
      <c r="Q25" s="2"/>
      <c r="R25" s="2"/>
      <c r="S25" s="2"/>
      <c r="T25" s="2"/>
      <c r="U25" s="2"/>
      <c r="Z25" s="1"/>
      <c r="AA25" s="1"/>
      <c r="AB25" s="1"/>
    </row>
    <row r="26" spans="1:28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38"/>
      <c r="O26" s="38"/>
      <c r="P26" s="38"/>
      <c r="Q26" s="38"/>
      <c r="R26" s="38"/>
      <c r="S26" s="38"/>
      <c r="T26" s="38"/>
      <c r="U26" s="39"/>
      <c r="V26" s="5"/>
      <c r="W26" s="5"/>
      <c r="X26" s="5"/>
      <c r="Y26" s="6"/>
      <c r="Z26" s="1"/>
      <c r="AA26" s="1"/>
      <c r="AB26" s="1"/>
    </row>
    <row r="27" spans="1:28" ht="2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199"/>
      <c r="O27" s="199"/>
      <c r="P27" s="199"/>
      <c r="Q27" s="199"/>
      <c r="R27" s="199"/>
      <c r="S27" s="7"/>
      <c r="T27" s="80">
        <f>K6/K7</f>
        <v>1</v>
      </c>
      <c r="U27" s="40"/>
      <c r="V27" s="7"/>
      <c r="W27" s="7"/>
      <c r="X27" s="7"/>
      <c r="Y27" s="8"/>
      <c r="Z27" s="1"/>
      <c r="AA27" s="1"/>
      <c r="AB27" s="1"/>
    </row>
    <row r="28" spans="1:28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"/>
      <c r="O28" s="7"/>
      <c r="P28" s="7"/>
      <c r="Q28" s="7"/>
      <c r="R28" s="7"/>
      <c r="S28" s="7"/>
      <c r="T28" s="7"/>
      <c r="U28" s="40"/>
      <c r="V28" s="7"/>
      <c r="W28" s="7"/>
      <c r="X28" s="7"/>
      <c r="Y28" s="8"/>
      <c r="Z28" s="1"/>
      <c r="AA28" s="1"/>
      <c r="AB28" s="1"/>
    </row>
    <row r="29" spans="1:28" ht="15.75">
      <c r="A29" s="85"/>
      <c r="B29" s="86" t="s">
        <v>8</v>
      </c>
      <c r="C29" s="85"/>
      <c r="D29" s="74"/>
      <c r="E29" s="74"/>
      <c r="F29" s="74"/>
      <c r="G29" s="3"/>
      <c r="H29" s="74"/>
      <c r="I29" s="74"/>
      <c r="J29" s="74"/>
      <c r="K29" s="74"/>
      <c r="L29" s="74"/>
      <c r="M29" s="74"/>
      <c r="N29" s="7"/>
      <c r="O29" s="7"/>
      <c r="P29" s="7"/>
      <c r="Q29" s="7"/>
      <c r="R29" s="7"/>
      <c r="S29" s="7"/>
      <c r="T29" s="7"/>
      <c r="U29" s="40"/>
      <c r="V29" s="7"/>
      <c r="W29" s="7"/>
      <c r="X29" s="7"/>
      <c r="Y29" s="8"/>
      <c r="Z29" s="1"/>
      <c r="AA29" s="1"/>
      <c r="AB29" s="1"/>
    </row>
    <row r="30" spans="1:28" ht="9.75" customHeight="1">
      <c r="A30" s="74"/>
      <c r="B30" s="21"/>
      <c r="C30" s="74"/>
      <c r="D30" s="74"/>
      <c r="E30" s="74"/>
      <c r="F30" s="123"/>
      <c r="G30" s="129"/>
      <c r="H30" s="129"/>
      <c r="I30" s="129"/>
      <c r="J30" s="129"/>
      <c r="K30" s="129"/>
      <c r="L30" s="129"/>
      <c r="M30" s="74"/>
      <c r="N30" s="7"/>
      <c r="O30" s="7"/>
      <c r="P30" s="7"/>
      <c r="Q30" s="7"/>
      <c r="R30" s="7"/>
      <c r="S30" s="200"/>
      <c r="T30" s="200"/>
      <c r="U30" s="41"/>
      <c r="V30" s="7"/>
      <c r="W30" s="7"/>
      <c r="X30" s="7"/>
      <c r="Y30" s="8"/>
      <c r="Z30" s="1"/>
      <c r="AA30" s="1"/>
      <c r="AB30" s="1"/>
    </row>
    <row r="31" spans="1:28" ht="15" customHeight="1">
      <c r="A31" s="74"/>
      <c r="B31" s="86" t="s">
        <v>9</v>
      </c>
      <c r="C31" s="85"/>
      <c r="D31" s="74"/>
      <c r="E31" s="74"/>
      <c r="F31" s="124"/>
      <c r="G31" s="129"/>
      <c r="H31" s="129"/>
      <c r="I31" s="129"/>
      <c r="J31" s="129"/>
      <c r="K31" s="129"/>
      <c r="L31" s="129"/>
      <c r="M31" s="159"/>
      <c r="N31" s="7"/>
      <c r="O31" s="15"/>
      <c r="P31" s="7"/>
      <c r="Q31" s="109"/>
      <c r="R31" s="114">
        <v>20</v>
      </c>
      <c r="S31" s="109"/>
      <c r="T31" s="109"/>
      <c r="U31" s="40"/>
      <c r="V31" s="7"/>
      <c r="W31" s="7"/>
      <c r="X31" s="7"/>
      <c r="Y31" s="8"/>
      <c r="Z31" s="1"/>
      <c r="AA31" s="1"/>
      <c r="AB31" s="1"/>
    </row>
    <row r="32" spans="1:28" ht="6.75" customHeight="1">
      <c r="A32" s="74"/>
      <c r="B32" s="21"/>
      <c r="C32" s="74"/>
      <c r="D32" s="74"/>
      <c r="E32" s="74"/>
      <c r="F32" s="123"/>
      <c r="G32" s="128"/>
      <c r="H32" s="120"/>
      <c r="I32" s="120"/>
      <c r="J32" s="120"/>
      <c r="K32" s="120"/>
      <c r="L32" s="120"/>
      <c r="M32" s="159"/>
      <c r="N32" s="7"/>
      <c r="O32" s="15"/>
      <c r="P32" s="55"/>
      <c r="Q32" s="7"/>
      <c r="R32" s="115"/>
      <c r="S32" s="200"/>
      <c r="T32" s="200"/>
      <c r="U32" s="41"/>
      <c r="V32" s="7"/>
      <c r="W32" s="7"/>
      <c r="X32" s="7"/>
      <c r="Y32" s="8"/>
      <c r="Z32" s="1"/>
      <c r="AA32" s="1"/>
      <c r="AB32" s="1"/>
    </row>
    <row r="33" spans="1:28" ht="15.75">
      <c r="A33" s="74"/>
      <c r="B33" s="86" t="s">
        <v>10</v>
      </c>
      <c r="C33" s="85"/>
      <c r="D33" s="74"/>
      <c r="E33" s="74"/>
      <c r="F33" s="124"/>
      <c r="G33" s="120"/>
      <c r="H33" s="120"/>
      <c r="I33" s="120"/>
      <c r="J33" s="120"/>
      <c r="K33" s="120"/>
      <c r="L33" s="120"/>
      <c r="M33" s="74"/>
      <c r="N33" s="7"/>
      <c r="O33" s="15"/>
      <c r="P33" s="7"/>
      <c r="Q33" s="7"/>
      <c r="R33" s="7"/>
      <c r="S33" s="7"/>
      <c r="T33" s="7"/>
      <c r="U33" s="40"/>
      <c r="V33" s="7"/>
      <c r="W33" s="7"/>
      <c r="X33" s="7"/>
      <c r="Y33" s="8"/>
      <c r="Z33" s="1"/>
      <c r="AA33" s="1"/>
      <c r="AB33" s="1"/>
    </row>
    <row r="34" spans="1:28" ht="15.75">
      <c r="A34" s="74"/>
      <c r="B34" s="21"/>
      <c r="C34" s="74"/>
      <c r="D34" s="74"/>
      <c r="E34" s="74"/>
      <c r="F34" s="120"/>
      <c r="G34" s="120"/>
      <c r="H34" s="120"/>
      <c r="I34" s="120"/>
      <c r="J34" s="120"/>
      <c r="K34" s="120"/>
      <c r="L34" s="21"/>
      <c r="M34" s="74"/>
      <c r="N34" s="7"/>
      <c r="O34" s="7"/>
      <c r="P34" s="7"/>
      <c r="Q34" s="7"/>
      <c r="R34" s="7"/>
      <c r="S34" s="7"/>
      <c r="T34" s="7"/>
      <c r="U34" s="40"/>
      <c r="V34" s="7"/>
      <c r="W34" s="7"/>
      <c r="X34" s="7"/>
      <c r="Y34" s="8"/>
      <c r="Z34" s="1"/>
      <c r="AA34" s="1"/>
      <c r="AB34" s="1"/>
    </row>
    <row r="35" spans="1:28">
      <c r="A35" s="74"/>
      <c r="B35" s="74"/>
      <c r="C35" s="74"/>
      <c r="D35" s="74"/>
      <c r="E35" s="74"/>
      <c r="F35" s="120"/>
      <c r="G35" s="120"/>
      <c r="H35" s="120"/>
      <c r="I35" s="120"/>
      <c r="J35" s="120"/>
      <c r="K35" s="120"/>
      <c r="L35" s="74"/>
      <c r="M35" s="74"/>
      <c r="N35" s="7"/>
      <c r="O35" s="7" t="s">
        <v>8</v>
      </c>
      <c r="P35" s="9">
        <f>2*(K6+J9)+2*(K7+J9)</f>
        <v>12400</v>
      </c>
      <c r="Q35" s="7" t="s">
        <v>12</v>
      </c>
      <c r="R35" s="7"/>
      <c r="S35" s="7"/>
      <c r="T35" s="7"/>
      <c r="U35" s="40"/>
      <c r="V35" s="7"/>
      <c r="W35" s="7"/>
      <c r="X35" s="7"/>
      <c r="Y35" s="8"/>
      <c r="Z35" s="1"/>
      <c r="AA35" s="1"/>
      <c r="AB35" s="1"/>
    </row>
    <row r="36" spans="1:28" ht="14.2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"/>
      <c r="O36" s="7"/>
      <c r="P36" s="7"/>
      <c r="Q36" s="7"/>
      <c r="R36" s="7"/>
      <c r="S36" s="7"/>
      <c r="T36" s="7"/>
      <c r="U36" s="40"/>
      <c r="V36" s="7"/>
      <c r="W36" s="7"/>
      <c r="X36" s="7"/>
      <c r="Y36" s="8"/>
      <c r="Z36" s="1"/>
      <c r="AA36" s="1"/>
      <c r="AB36" s="1"/>
    </row>
    <row r="37" spans="1:28" ht="14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"/>
      <c r="O37" s="7" t="s">
        <v>11</v>
      </c>
      <c r="P37" s="10">
        <f>K6+K7+J9</f>
        <v>4900</v>
      </c>
      <c r="Q37" s="7" t="s">
        <v>12</v>
      </c>
      <c r="R37" s="7"/>
      <c r="S37" s="7"/>
      <c r="T37" s="7"/>
      <c r="U37" s="40"/>
      <c r="V37" s="7"/>
      <c r="W37" s="7"/>
      <c r="X37" s="7"/>
      <c r="Y37" s="8"/>
      <c r="Z37" s="1"/>
      <c r="AA37" s="1"/>
      <c r="AB37" s="1"/>
    </row>
    <row r="38" spans="1:28" ht="14.25" customHeight="1">
      <c r="A38" s="74"/>
      <c r="B38" s="22" t="s">
        <v>13</v>
      </c>
      <c r="C38" s="126">
        <f>((1+1/T27)*0.2*0.65*(F10/10)^0.5*R46*J9)/1000</f>
        <v>24795.473586927114</v>
      </c>
      <c r="D38" s="126"/>
      <c r="E38" s="22" t="s">
        <v>3</v>
      </c>
      <c r="F38" s="74"/>
      <c r="G38" s="74"/>
      <c r="H38" s="125"/>
      <c r="I38" s="125"/>
      <c r="J38" s="201"/>
      <c r="K38" s="201"/>
      <c r="L38" s="74"/>
      <c r="M38" s="18"/>
      <c r="N38" s="162"/>
      <c r="O38" s="7"/>
      <c r="P38" s="14"/>
      <c r="Q38" s="7"/>
      <c r="R38" s="7"/>
      <c r="S38" s="7"/>
      <c r="T38" s="7"/>
      <c r="U38" s="40"/>
      <c r="V38" s="7"/>
      <c r="W38" s="7"/>
      <c r="X38" s="7"/>
      <c r="Y38" s="8"/>
      <c r="Z38" s="1"/>
      <c r="AA38" s="1"/>
      <c r="AB38" s="1"/>
    </row>
    <row r="39" spans="1:28" ht="14.25" customHeight="1">
      <c r="A39" s="74"/>
      <c r="B39" s="22"/>
      <c r="C39" s="22"/>
      <c r="D39" s="22"/>
      <c r="E39" s="22"/>
      <c r="F39" s="74"/>
      <c r="G39" s="74"/>
      <c r="H39" s="18"/>
      <c r="I39" s="18"/>
      <c r="J39" s="18"/>
      <c r="K39" s="18"/>
      <c r="L39" s="18"/>
      <c r="M39" s="18"/>
      <c r="N39" s="162"/>
      <c r="O39" s="7"/>
      <c r="P39" s="10">
        <f>2*K7+2*J9+K6</f>
        <v>8000</v>
      </c>
      <c r="Q39" s="55" t="s">
        <v>12</v>
      </c>
      <c r="R39" s="7"/>
      <c r="S39" s="7"/>
      <c r="T39" s="7"/>
      <c r="U39" s="40"/>
      <c r="V39" s="7"/>
      <c r="W39" s="7"/>
      <c r="X39" s="7"/>
      <c r="Y39" s="8"/>
      <c r="Z39" s="1"/>
      <c r="AA39" s="1"/>
      <c r="AB39" s="1"/>
    </row>
    <row r="40" spans="1:28" ht="14.25" customHeight="1">
      <c r="A40" s="74"/>
      <c r="B40" s="22" t="s">
        <v>14</v>
      </c>
      <c r="C40" s="126">
        <f>(((R31*M8/R46)+1)*0.2*0.65*(F10/10)^0.5*R46*J9)/1000</f>
        <v>12397.736793463557</v>
      </c>
      <c r="D40" s="126"/>
      <c r="E40" s="22" t="s">
        <v>3</v>
      </c>
      <c r="F40" s="74"/>
      <c r="G40" s="74"/>
      <c r="H40" s="197" t="s">
        <v>22</v>
      </c>
      <c r="I40" s="197"/>
      <c r="J40" s="160">
        <f>MIN(C38:D42)</f>
        <v>12397.736793463557</v>
      </c>
      <c r="K40" s="161"/>
      <c r="L40" s="28" t="s">
        <v>3</v>
      </c>
      <c r="M40" s="18"/>
      <c r="N40" s="7"/>
      <c r="O40" s="70"/>
      <c r="P40" s="14"/>
      <c r="Q40" s="7"/>
      <c r="R40" s="7"/>
      <c r="S40" s="7"/>
      <c r="T40" s="7"/>
      <c r="U40" s="40"/>
      <c r="V40" s="7"/>
      <c r="W40" s="7"/>
      <c r="X40" s="7"/>
      <c r="Y40" s="8"/>
      <c r="Z40" s="1"/>
      <c r="AA40" s="1"/>
      <c r="AB40" s="1"/>
    </row>
    <row r="41" spans="1:28" ht="14.25" customHeight="1">
      <c r="A41" s="74"/>
      <c r="B41" s="22"/>
      <c r="C41" s="22"/>
      <c r="D41" s="22"/>
      <c r="E41" s="22"/>
      <c r="F41" s="74"/>
      <c r="G41" s="74"/>
      <c r="H41" s="74"/>
      <c r="I41" s="74"/>
      <c r="J41" s="74"/>
      <c r="K41" s="74"/>
      <c r="L41" s="74"/>
      <c r="M41" s="74"/>
      <c r="N41" s="7"/>
      <c r="O41" s="7"/>
      <c r="P41" s="9">
        <f>2*K6+2*J9+K7</f>
        <v>8000</v>
      </c>
      <c r="Q41" s="55" t="s">
        <v>12</v>
      </c>
      <c r="R41" s="7"/>
      <c r="S41" s="7"/>
      <c r="T41" s="7"/>
      <c r="U41" s="40"/>
      <c r="V41" s="7"/>
      <c r="W41" s="7"/>
      <c r="X41" s="7"/>
      <c r="Y41" s="8"/>
      <c r="Z41" s="1"/>
      <c r="AA41" s="1"/>
      <c r="AB41" s="1"/>
    </row>
    <row r="42" spans="1:28" ht="14.25" customHeight="1">
      <c r="A42" s="74"/>
      <c r="B42" s="22" t="s">
        <v>15</v>
      </c>
      <c r="C42" s="126">
        <f>(2*0.2*0.65*(F10/10)^0.5*R46*J9)/1000</f>
        <v>24795.473586927114</v>
      </c>
      <c r="D42" s="126"/>
      <c r="E42" s="22" t="s">
        <v>3</v>
      </c>
      <c r="F42" s="74"/>
      <c r="G42" s="74"/>
      <c r="H42" s="74"/>
      <c r="I42" s="74"/>
      <c r="J42" s="74"/>
      <c r="K42" s="74"/>
      <c r="L42" s="74"/>
      <c r="M42" s="74"/>
      <c r="N42" s="7"/>
      <c r="O42" s="7"/>
      <c r="P42" s="14"/>
      <c r="Q42" s="7"/>
      <c r="R42" s="7"/>
      <c r="S42" s="7"/>
      <c r="T42" s="7"/>
      <c r="U42" s="40"/>
      <c r="V42" s="7"/>
      <c r="W42" s="7"/>
      <c r="X42" s="7"/>
      <c r="Y42" s="8"/>
      <c r="Z42" s="1"/>
      <c r="AA42" s="1"/>
      <c r="AB42" s="1"/>
    </row>
    <row r="43" spans="1:28" ht="14.25" customHeight="1" thickBo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7"/>
      <c r="O43" s="7"/>
      <c r="P43" s="14"/>
      <c r="Q43" s="7"/>
      <c r="R43" s="7"/>
      <c r="S43" s="7"/>
      <c r="T43" s="7"/>
      <c r="U43" s="40"/>
      <c r="V43" s="11"/>
      <c r="W43" s="11"/>
      <c r="X43" s="11"/>
      <c r="Y43" s="12"/>
      <c r="Z43" s="1"/>
      <c r="AA43" s="1"/>
      <c r="AB43" s="1"/>
    </row>
    <row r="44" spans="1:28" ht="14.25" customHeight="1">
      <c r="A44" s="23"/>
      <c r="B44" s="170" t="s">
        <v>46</v>
      </c>
      <c r="C44" s="170"/>
      <c r="D44" s="122">
        <f>J40-H18</f>
        <v>-6632.2632065364432</v>
      </c>
      <c r="E44" s="122"/>
      <c r="F44" s="119" t="s">
        <v>3</v>
      </c>
      <c r="G44" s="30"/>
      <c r="H44" s="23"/>
      <c r="I44" s="23"/>
      <c r="J44" s="23"/>
      <c r="K44" s="23"/>
      <c r="L44" s="23"/>
      <c r="M44" s="23"/>
      <c r="N44" s="42"/>
      <c r="O44" s="42"/>
      <c r="P44" s="42"/>
      <c r="Q44" s="42"/>
      <c r="R44" s="42"/>
      <c r="S44" s="42"/>
      <c r="T44" s="42"/>
      <c r="U44" s="43"/>
      <c r="V44" s="7"/>
      <c r="W44" s="7"/>
      <c r="X44" s="7"/>
      <c r="Y44" s="7"/>
    </row>
    <row r="45" spans="1:28" ht="7.5" hidden="1" customHeight="1">
      <c r="A45" s="23"/>
      <c r="B45" s="170"/>
      <c r="C45" s="170"/>
      <c r="D45" s="122"/>
      <c r="E45" s="122"/>
      <c r="F45" s="119"/>
      <c r="G45" s="30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4"/>
      <c r="W45" s="4"/>
      <c r="X45" s="4"/>
      <c r="Y45" s="4"/>
      <c r="Z45" s="4"/>
    </row>
    <row r="46" spans="1:28" ht="4.5" customHeight="1">
      <c r="A46" s="23"/>
      <c r="B46" s="170"/>
      <c r="C46" s="170"/>
      <c r="D46" s="122"/>
      <c r="E46" s="122"/>
      <c r="F46" s="119"/>
      <c r="G46" s="30"/>
      <c r="H46" s="23"/>
      <c r="I46" s="23"/>
      <c r="J46" s="23"/>
      <c r="K46" s="23"/>
      <c r="L46" s="23"/>
      <c r="M46" s="23"/>
      <c r="N46" s="181" t="s">
        <v>44</v>
      </c>
      <c r="O46" s="181"/>
      <c r="P46" s="181"/>
      <c r="Q46" s="181"/>
      <c r="R46" s="182">
        <v>12400</v>
      </c>
      <c r="S46" s="183"/>
      <c r="T46" s="83"/>
      <c r="U46" s="84"/>
      <c r="V46" s="4"/>
      <c r="W46" s="4"/>
      <c r="X46" s="4"/>
      <c r="Y46" s="4"/>
      <c r="Z46" s="4"/>
    </row>
    <row r="47" spans="1:28" ht="13.5" hidden="1" customHeight="1">
      <c r="A47" s="23"/>
      <c r="B47" s="29"/>
      <c r="C47" s="29"/>
      <c r="D47" s="122"/>
      <c r="E47" s="122"/>
      <c r="F47" s="26"/>
      <c r="G47" s="26"/>
      <c r="H47" s="23"/>
      <c r="I47" s="23"/>
      <c r="J47" s="23"/>
      <c r="K47" s="23"/>
      <c r="L47" s="23"/>
      <c r="M47" s="23"/>
      <c r="N47" s="181"/>
      <c r="O47" s="181"/>
      <c r="P47" s="181"/>
      <c r="Q47" s="181"/>
      <c r="R47" s="184"/>
      <c r="S47" s="185"/>
      <c r="T47" s="83"/>
      <c r="U47" s="84"/>
      <c r="V47" s="4"/>
      <c r="W47" s="4"/>
      <c r="X47" s="4"/>
      <c r="Y47" s="4"/>
      <c r="Z47" s="4"/>
    </row>
    <row r="48" spans="1:28" ht="13.5" hidden="1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81"/>
      <c r="O48" s="181"/>
      <c r="P48" s="181"/>
      <c r="Q48" s="181"/>
      <c r="R48" s="184"/>
      <c r="S48" s="185"/>
      <c r="T48" s="83"/>
      <c r="U48" s="84"/>
      <c r="V48" s="4"/>
      <c r="W48" s="4"/>
      <c r="X48" s="4"/>
      <c r="Y48" s="4"/>
      <c r="Z48" s="4"/>
    </row>
    <row r="49" spans="1:29" ht="14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81"/>
      <c r="O49" s="181"/>
      <c r="P49" s="181"/>
      <c r="Q49" s="181"/>
      <c r="R49" s="184"/>
      <c r="S49" s="185"/>
      <c r="T49" s="83"/>
      <c r="U49" s="84"/>
      <c r="V49" s="54"/>
      <c r="W49" s="54"/>
      <c r="X49" s="4"/>
      <c r="Y49" s="4"/>
      <c r="Z49" s="4"/>
    </row>
    <row r="50" spans="1:29" ht="24" customHeight="1">
      <c r="A50" s="23"/>
      <c r="B50" s="23"/>
      <c r="C50" s="23"/>
      <c r="D50" s="174" t="str">
        <f>IF(D44&lt;0,"مشکل دارد","مشکل ندارد")</f>
        <v>مشکل دارد</v>
      </c>
      <c r="E50" s="174"/>
      <c r="F50" s="174"/>
      <c r="G50" s="173" t="s">
        <v>42</v>
      </c>
      <c r="H50" s="173"/>
      <c r="I50" s="173"/>
      <c r="J50" s="173"/>
      <c r="K50" s="173"/>
      <c r="L50" s="23"/>
      <c r="M50" s="23"/>
      <c r="N50" s="181"/>
      <c r="O50" s="181"/>
      <c r="P50" s="181"/>
      <c r="Q50" s="181"/>
      <c r="R50" s="186"/>
      <c r="S50" s="187"/>
      <c r="T50" s="83"/>
      <c r="U50" s="84"/>
      <c r="V50" s="4"/>
      <c r="W50" s="4"/>
      <c r="X50" s="4"/>
      <c r="Y50" s="4"/>
      <c r="Z50" s="4"/>
    </row>
    <row r="51" spans="1:29" ht="12.75" customHeight="1">
      <c r="A51" s="23"/>
      <c r="B51" s="23"/>
      <c r="C51" s="23"/>
      <c r="D51" s="23"/>
      <c r="E51" s="23"/>
      <c r="F51" s="23"/>
      <c r="G51" s="23"/>
      <c r="H51" s="74"/>
      <c r="I51" s="74"/>
      <c r="J51" s="74"/>
      <c r="K51" s="74"/>
      <c r="L51" s="74"/>
      <c r="M51" s="74"/>
      <c r="Q51" s="196"/>
      <c r="R51" s="196"/>
      <c r="S51" s="196"/>
      <c r="T51" s="196"/>
      <c r="U51" s="196"/>
      <c r="V51" s="54"/>
      <c r="W51" s="54"/>
    </row>
    <row r="52" spans="1:29" ht="14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"/>
      <c r="Q52" s="54"/>
    </row>
    <row r="53" spans="1:29" ht="14.25" customHeight="1">
      <c r="A53" s="23"/>
      <c r="B53" s="7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132" t="s">
        <v>25</v>
      </c>
      <c r="O53" s="133"/>
      <c r="Q53" s="2"/>
    </row>
    <row r="54" spans="1:29" ht="14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Z54" s="75"/>
    </row>
    <row r="55" spans="1:29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"/>
    </row>
    <row r="56" spans="1:29" ht="14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P56" s="2"/>
      <c r="Q56" s="130"/>
      <c r="R56" s="131"/>
      <c r="S56" s="131"/>
      <c r="T56" s="131"/>
      <c r="U56" s="131"/>
      <c r="V56" s="131"/>
      <c r="W56" s="131"/>
      <c r="X56" s="131"/>
      <c r="Y56" s="131"/>
      <c r="Z56" s="131"/>
      <c r="AA56" s="131"/>
    </row>
    <row r="57" spans="1:29" ht="14.2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2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</row>
    <row r="58" spans="1:29" ht="14.2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2"/>
    </row>
    <row r="59" spans="1:29" ht="6" customHeight="1">
      <c r="A59" s="7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74"/>
      <c r="N59" s="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9" ht="14.2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2"/>
      <c r="Q60" s="54"/>
      <c r="R60" s="54"/>
      <c r="S60" s="54"/>
      <c r="T60" s="54"/>
      <c r="U60" s="54"/>
      <c r="V60" s="54"/>
      <c r="W60" s="52"/>
      <c r="X60" s="52"/>
      <c r="Y60" s="52"/>
      <c r="Z60" s="52"/>
    </row>
    <row r="61" spans="1:29" ht="14.2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Q61" s="52"/>
      <c r="R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</row>
    <row r="62" spans="1:29" ht="15" customHeight="1">
      <c r="A62" s="74"/>
      <c r="B62" s="74"/>
      <c r="C62" s="74"/>
      <c r="D62" s="33"/>
      <c r="E62" s="33"/>
      <c r="F62" s="33"/>
      <c r="G62" s="33"/>
      <c r="H62" s="33"/>
      <c r="I62" s="33"/>
      <c r="J62" s="33"/>
      <c r="K62" s="34"/>
      <c r="L62" s="34"/>
      <c r="M62" s="74"/>
      <c r="N62" s="2"/>
      <c r="Q62" s="52"/>
      <c r="R62" s="52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</row>
    <row r="63" spans="1:29" ht="1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74"/>
      <c r="Q63" s="52"/>
      <c r="R63" s="52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spans="1:29" ht="1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2"/>
      <c r="N64" s="132" t="s">
        <v>25</v>
      </c>
      <c r="O64" s="133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7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74"/>
      <c r="N65" s="2"/>
    </row>
    <row r="66" spans="1:27" ht="25.5" customHeight="1">
      <c r="A66" s="117"/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74"/>
      <c r="N66" s="2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74"/>
      <c r="N67" s="2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25.5" customHeight="1">
      <c r="A68" s="127"/>
      <c r="B68" s="127"/>
      <c r="C68" s="127"/>
      <c r="D68" s="127"/>
      <c r="E68" s="127"/>
      <c r="F68" s="74"/>
      <c r="G68" s="74"/>
      <c r="H68" s="175" t="s">
        <v>57</v>
      </c>
      <c r="I68" s="176"/>
      <c r="J68" s="176"/>
      <c r="K68" s="176"/>
      <c r="L68" s="177"/>
      <c r="M68" s="74"/>
      <c r="N68" s="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" customHeight="1">
      <c r="A69" s="34"/>
      <c r="B69" s="35"/>
      <c r="C69" s="35"/>
      <c r="D69" s="35"/>
      <c r="E69" s="74"/>
      <c r="F69" s="74"/>
      <c r="G69" s="74"/>
      <c r="H69" s="178"/>
      <c r="I69" s="179"/>
      <c r="J69" s="179"/>
      <c r="K69" s="179"/>
      <c r="L69" s="180"/>
      <c r="M69" s="74"/>
      <c r="N69" s="2"/>
      <c r="O69" s="4"/>
      <c r="P69" s="34"/>
      <c r="Q69" s="125"/>
      <c r="R69" s="125"/>
      <c r="S69" s="56"/>
      <c r="T69" s="49"/>
      <c r="U69" s="34"/>
      <c r="V69" s="172"/>
      <c r="W69" s="172"/>
      <c r="X69" s="172"/>
      <c r="Y69" s="172"/>
      <c r="Z69" s="172"/>
      <c r="AA69" s="4"/>
    </row>
    <row r="70" spans="1:27" ht="15" customHeight="1">
      <c r="A70" s="34"/>
      <c r="B70" s="34"/>
      <c r="C70" s="125"/>
      <c r="D70" s="125"/>
      <c r="E70" s="56"/>
      <c r="F70" s="34"/>
      <c r="G70" s="34"/>
      <c r="H70" s="121"/>
      <c r="I70" s="121"/>
      <c r="J70" s="121"/>
      <c r="K70" s="121"/>
      <c r="L70" s="121"/>
      <c r="M70" s="74"/>
      <c r="N70" s="2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24.75" customHeight="1">
      <c r="A71" s="116" t="s">
        <v>26</v>
      </c>
      <c r="B71" s="116"/>
      <c r="C71" s="116"/>
      <c r="D71" s="116"/>
      <c r="E71" s="34"/>
      <c r="F71" s="34"/>
      <c r="G71" s="74"/>
      <c r="H71" s="74"/>
      <c r="I71" s="74"/>
      <c r="J71" s="74"/>
      <c r="K71" s="74"/>
      <c r="L71" s="74"/>
      <c r="M71" s="74"/>
      <c r="N71" s="2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" customHeight="1">
      <c r="A72" s="34"/>
      <c r="B72" s="47" t="s">
        <v>27</v>
      </c>
      <c r="C72" s="78">
        <v>4000</v>
      </c>
      <c r="D72" s="45" t="s">
        <v>16</v>
      </c>
      <c r="E72" s="34"/>
      <c r="F72" s="140"/>
      <c r="G72" s="140"/>
      <c r="H72" s="140"/>
      <c r="I72" s="140"/>
      <c r="J72" s="140"/>
      <c r="K72" s="34"/>
      <c r="L72" s="34"/>
      <c r="M72" s="74"/>
      <c r="N72" s="2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4.25" customHeight="1">
      <c r="A73" s="34"/>
      <c r="B73" s="47" t="s">
        <v>27</v>
      </c>
      <c r="C73" s="46">
        <f>C72/10</f>
        <v>400</v>
      </c>
      <c r="D73" s="48" t="s">
        <v>21</v>
      </c>
      <c r="E73" s="48"/>
      <c r="F73" s="71"/>
      <c r="G73" s="74"/>
      <c r="H73" s="74"/>
      <c r="I73" s="74"/>
      <c r="J73" s="74"/>
      <c r="K73" s="74"/>
      <c r="L73" s="71"/>
      <c r="M73" s="74"/>
      <c r="N73" s="2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" customHeight="1">
      <c r="A74" s="34"/>
      <c r="B74" s="74"/>
      <c r="C74" s="74"/>
      <c r="D74" s="74"/>
      <c r="E74" s="74"/>
      <c r="F74" s="141" t="s">
        <v>66</v>
      </c>
      <c r="G74" s="141"/>
      <c r="H74" s="141"/>
      <c r="I74" s="141"/>
      <c r="J74" s="141"/>
      <c r="K74" s="141"/>
      <c r="L74" s="141"/>
      <c r="M74" s="76"/>
      <c r="N74" s="2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4.25" customHeight="1">
      <c r="A75" s="139"/>
      <c r="B75" s="139"/>
      <c r="C75" s="139"/>
      <c r="D75" s="139"/>
      <c r="E75" s="139"/>
      <c r="F75" s="141"/>
      <c r="G75" s="141"/>
      <c r="H75" s="141"/>
      <c r="I75" s="141"/>
      <c r="J75" s="141"/>
      <c r="K75" s="141"/>
      <c r="L75" s="141"/>
      <c r="M75" s="76"/>
      <c r="N75" s="2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21" customHeight="1">
      <c r="A76" s="135"/>
      <c r="B76" s="135"/>
      <c r="C76" s="34"/>
      <c r="D76" s="34"/>
      <c r="E76" s="34"/>
      <c r="F76" s="195" t="s">
        <v>43</v>
      </c>
      <c r="G76" s="195"/>
      <c r="H76" s="58">
        <f>(0.2*0.65*F11^0.5*R46*J9)/1000</f>
        <v>12397.736793463557</v>
      </c>
      <c r="I76" s="59" t="s">
        <v>3</v>
      </c>
      <c r="J76" s="34"/>
      <c r="K76" s="34"/>
      <c r="L76" s="34"/>
      <c r="M76" s="74"/>
      <c r="N76" s="2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25.5" customHeight="1">
      <c r="A77" s="135"/>
      <c r="B77" s="13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74"/>
      <c r="N77" s="2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8">
      <c r="A78" s="34"/>
      <c r="B78" s="34"/>
      <c r="C78" s="146" t="s">
        <v>47</v>
      </c>
      <c r="D78" s="146"/>
      <c r="E78" s="34"/>
      <c r="F78" s="82" t="s">
        <v>55</v>
      </c>
      <c r="G78" s="147">
        <f>H18-H76</f>
        <v>6632.2632065364432</v>
      </c>
      <c r="H78" s="147"/>
      <c r="I78" s="37" t="s">
        <v>3</v>
      </c>
      <c r="J78" s="34"/>
      <c r="K78" s="34"/>
      <c r="L78" s="34"/>
      <c r="M78" s="74"/>
      <c r="N78" s="2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74"/>
      <c r="N79" s="2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74"/>
      <c r="N80" s="2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34"/>
      <c r="B81" s="34"/>
      <c r="C81" s="34"/>
      <c r="D81" s="34"/>
      <c r="E81" s="34"/>
      <c r="F81" s="34"/>
      <c r="G81" s="34"/>
      <c r="H81" s="148">
        <f>G78*1000/(0.85*C73*J9)</f>
        <v>15.005120376779283</v>
      </c>
      <c r="I81" s="34"/>
      <c r="J81" s="34"/>
      <c r="K81" s="34"/>
      <c r="L81" s="34"/>
      <c r="M81" s="74"/>
      <c r="N81" s="2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34"/>
      <c r="B82" s="34"/>
      <c r="C82" s="34"/>
      <c r="D82" s="34"/>
      <c r="E82" s="34"/>
      <c r="F82" s="34"/>
      <c r="G82" s="34"/>
      <c r="H82" s="148"/>
      <c r="I82" s="34"/>
      <c r="J82" s="34"/>
      <c r="K82" s="34"/>
      <c r="L82" s="34"/>
      <c r="M82" s="74"/>
      <c r="N82" s="2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74"/>
      <c r="N83" s="2"/>
    </row>
    <row r="84" spans="1:27">
      <c r="A84" s="34"/>
      <c r="B84" s="34"/>
      <c r="C84" s="74"/>
      <c r="D84" s="74"/>
      <c r="E84" s="74"/>
      <c r="F84" s="74"/>
      <c r="G84" s="74"/>
      <c r="H84" s="74"/>
      <c r="I84" s="74"/>
      <c r="J84" s="34"/>
      <c r="K84" s="34"/>
      <c r="L84" s="34"/>
      <c r="M84" s="74"/>
      <c r="N84" s="2"/>
    </row>
    <row r="85" spans="1:27" ht="15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74"/>
      <c r="N85" s="2"/>
      <c r="P85" s="153" t="s">
        <v>64</v>
      </c>
      <c r="Q85" s="153"/>
      <c r="R85" s="153"/>
      <c r="S85" s="153"/>
      <c r="T85" s="153"/>
      <c r="U85" s="153"/>
    </row>
    <row r="86" spans="1:27" ht="15.75" customHeight="1" thickBot="1">
      <c r="A86" s="142" t="s">
        <v>49</v>
      </c>
      <c r="B86" s="143"/>
      <c r="C86" s="143"/>
      <c r="D86" s="143"/>
      <c r="E86" s="34"/>
      <c r="F86" s="93" t="s">
        <v>40</v>
      </c>
      <c r="G86" s="150">
        <f>H93*10*H81</f>
        <v>3001.0240753558564</v>
      </c>
      <c r="H86" s="150"/>
      <c r="I86" s="108" t="s">
        <v>29</v>
      </c>
      <c r="J86" s="34"/>
      <c r="K86" s="34"/>
      <c r="L86" s="34"/>
      <c r="M86" s="74"/>
      <c r="N86" s="2"/>
      <c r="P86" s="153"/>
      <c r="Q86" s="153"/>
      <c r="R86" s="153"/>
      <c r="S86" s="153"/>
      <c r="T86" s="153"/>
      <c r="U86" s="153"/>
    </row>
    <row r="87" spans="1:27" ht="15.75" customHeight="1">
      <c r="A87" s="34"/>
      <c r="B87" s="34"/>
      <c r="C87" s="34"/>
      <c r="D87" s="34"/>
      <c r="E87" s="34"/>
      <c r="F87" s="34"/>
      <c r="G87" s="151">
        <f>G86/100</f>
        <v>30.010240753558563</v>
      </c>
      <c r="H87" s="151"/>
      <c r="I87" s="34" t="s">
        <v>30</v>
      </c>
      <c r="J87" s="34"/>
      <c r="K87" s="34"/>
      <c r="L87" s="34"/>
      <c r="M87" s="92"/>
      <c r="N87" s="62"/>
      <c r="P87" s="96"/>
      <c r="Q87" s="97"/>
      <c r="R87" s="97"/>
      <c r="S87" s="97"/>
      <c r="T87" s="98"/>
    </row>
    <row r="88" spans="1:27" ht="15.75" customHeight="1">
      <c r="A88" s="134" t="s">
        <v>62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64"/>
      <c r="O88" s="64"/>
      <c r="P88" s="99"/>
      <c r="Q88" s="64"/>
      <c r="R88" s="64"/>
      <c r="S88" s="64"/>
      <c r="T88" s="100"/>
      <c r="U88" s="64"/>
    </row>
    <row r="89" spans="1:27" ht="15.75" customHeight="1">
      <c r="A89" s="134" t="s">
        <v>61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64"/>
      <c r="O89" s="65"/>
      <c r="P89" s="101"/>
      <c r="Q89" s="94"/>
      <c r="R89" s="64"/>
      <c r="S89" s="64"/>
      <c r="T89" s="100"/>
      <c r="U89" s="64"/>
    </row>
    <row r="90" spans="1:27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74"/>
      <c r="N90" s="64"/>
      <c r="O90" s="63"/>
      <c r="P90" s="102"/>
      <c r="Q90" s="67"/>
      <c r="R90" s="64"/>
      <c r="S90" s="64"/>
      <c r="T90" s="100"/>
      <c r="U90" s="64"/>
    </row>
    <row r="91" spans="1:27" ht="19.5">
      <c r="A91" s="34"/>
      <c r="B91" s="34"/>
      <c r="C91" s="74"/>
      <c r="D91" s="74"/>
      <c r="E91" s="81" t="s">
        <v>31</v>
      </c>
      <c r="F91" s="19" t="s">
        <v>63</v>
      </c>
      <c r="G91" s="113">
        <v>4</v>
      </c>
      <c r="H91" s="144" t="s">
        <v>50</v>
      </c>
      <c r="I91" s="145"/>
      <c r="J91" s="145"/>
      <c r="K91" s="145"/>
      <c r="L91" s="145"/>
      <c r="M91" s="145"/>
      <c r="N91" s="64"/>
      <c r="O91" s="64"/>
      <c r="P91" s="99"/>
      <c r="Q91" s="64"/>
      <c r="R91" s="64"/>
      <c r="S91" s="64"/>
      <c r="T91" s="100"/>
      <c r="U91" s="64"/>
    </row>
    <row r="92" spans="1:27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74"/>
      <c r="N92" s="64"/>
      <c r="O92" s="64"/>
      <c r="P92" s="103"/>
      <c r="Q92" s="34"/>
      <c r="R92" s="34"/>
      <c r="S92" s="34"/>
      <c r="T92" s="104"/>
      <c r="U92" s="64"/>
    </row>
    <row r="93" spans="1:27" ht="19.5">
      <c r="A93" s="34"/>
      <c r="B93" s="34"/>
      <c r="C93" s="136" t="s">
        <v>39</v>
      </c>
      <c r="D93" s="137"/>
      <c r="E93" s="137"/>
      <c r="F93" s="137"/>
      <c r="G93" s="69" t="s">
        <v>28</v>
      </c>
      <c r="H93" s="79">
        <v>20</v>
      </c>
      <c r="I93" s="34" t="s">
        <v>37</v>
      </c>
      <c r="J93" s="34"/>
      <c r="K93" s="34"/>
      <c r="L93" s="90" t="s">
        <v>12</v>
      </c>
      <c r="M93" s="74"/>
      <c r="N93" s="64"/>
      <c r="O93" s="64"/>
      <c r="P93" s="105"/>
      <c r="Q93" s="65"/>
      <c r="R93" s="149"/>
      <c r="S93" s="149"/>
      <c r="T93" s="100"/>
      <c r="U93" s="64"/>
    </row>
    <row r="94" spans="1:27" ht="19.5">
      <c r="A94" s="152" t="s">
        <v>48</v>
      </c>
      <c r="B94" s="152"/>
      <c r="C94" s="152"/>
      <c r="D94" s="152"/>
      <c r="E94" s="152"/>
      <c r="F94" s="44" t="s">
        <v>32</v>
      </c>
      <c r="G94" s="150">
        <f>G87/(2*G91)</f>
        <v>3.7512800941948203</v>
      </c>
      <c r="H94" s="150"/>
      <c r="I94" s="34" t="s">
        <v>30</v>
      </c>
      <c r="J94" s="91"/>
      <c r="K94" s="89" t="s">
        <v>58</v>
      </c>
      <c r="L94" s="87">
        <f>((4*G94/3.14)^0.5)*10</f>
        <v>21.860239607415277</v>
      </c>
      <c r="M94" s="88"/>
      <c r="N94" s="64"/>
      <c r="O94" s="64"/>
      <c r="P94" s="99"/>
      <c r="Q94" s="68"/>
      <c r="R94" s="66"/>
      <c r="S94" s="67"/>
      <c r="T94" s="100"/>
      <c r="U94" s="64"/>
    </row>
    <row r="95" spans="1:27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18"/>
      <c r="N95" s="64"/>
      <c r="O95" s="64"/>
      <c r="P95" s="99"/>
      <c r="Q95" s="64"/>
      <c r="R95" s="64"/>
      <c r="S95" s="64"/>
      <c r="T95" s="100"/>
      <c r="U95" s="64"/>
    </row>
    <row r="96" spans="1:27" ht="15" customHeight="1">
      <c r="A96" s="34"/>
      <c r="B96" s="34"/>
      <c r="C96" s="34"/>
      <c r="D96" s="34"/>
      <c r="E96" s="50" t="s">
        <v>33</v>
      </c>
      <c r="F96" s="110">
        <v>22</v>
      </c>
      <c r="G96" s="36" t="s">
        <v>34</v>
      </c>
      <c r="H96" s="51">
        <f>SUM(H93)</f>
        <v>20</v>
      </c>
      <c r="I96" s="36" t="s">
        <v>35</v>
      </c>
      <c r="J96" s="34"/>
      <c r="K96" s="34"/>
      <c r="L96" s="34"/>
      <c r="M96" s="18"/>
      <c r="N96" s="64"/>
      <c r="O96" s="64"/>
      <c r="P96" s="99"/>
      <c r="Q96" s="64"/>
      <c r="R96" s="64"/>
      <c r="S96" s="64"/>
      <c r="T96" s="100"/>
      <c r="U96" s="64"/>
    </row>
    <row r="97" spans="1:2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74"/>
      <c r="N97" s="64"/>
      <c r="O97" s="63"/>
      <c r="P97" s="102"/>
      <c r="Q97" s="67"/>
      <c r="R97" s="64"/>
      <c r="S97" s="64"/>
      <c r="T97" s="100"/>
      <c r="U97" s="64"/>
    </row>
    <row r="98" spans="1:2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74"/>
      <c r="N98" s="64"/>
      <c r="O98" s="63"/>
      <c r="P98" s="102"/>
      <c r="Q98" s="67"/>
      <c r="R98" s="64"/>
      <c r="S98" s="64"/>
      <c r="T98" s="100"/>
      <c r="U98" s="64"/>
    </row>
    <row r="99" spans="1:21" ht="14.25" customHeight="1">
      <c r="A99" s="34"/>
      <c r="B99" s="34"/>
      <c r="C99" s="192" t="s">
        <v>67</v>
      </c>
      <c r="D99" s="192"/>
      <c r="E99" s="192"/>
      <c r="F99" s="192"/>
      <c r="G99" s="192"/>
      <c r="H99" s="192"/>
      <c r="I99" s="192"/>
      <c r="J99" s="192"/>
      <c r="K99" s="192"/>
      <c r="L99" s="192"/>
      <c r="M99" s="23"/>
      <c r="N99" s="64"/>
      <c r="O99" s="63"/>
      <c r="P99" s="102"/>
      <c r="Q99" s="67"/>
      <c r="R99" s="64"/>
      <c r="S99" s="64"/>
      <c r="T99" s="100"/>
      <c r="U99" s="64"/>
    </row>
    <row r="100" spans="1:21" ht="14.25" customHeight="1">
      <c r="A100" s="34"/>
      <c r="B100" s="34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23"/>
      <c r="N100" s="2"/>
      <c r="O100" s="61"/>
      <c r="P100" s="102"/>
      <c r="Q100" s="67"/>
      <c r="R100" s="64"/>
      <c r="S100" s="64"/>
      <c r="T100" s="100"/>
      <c r="U100" s="64"/>
    </row>
    <row r="101" spans="1:21" ht="18" customHeight="1">
      <c r="M101" s="23"/>
      <c r="N101" s="2"/>
      <c r="O101" s="61"/>
      <c r="P101" s="102"/>
      <c r="Q101" s="67"/>
      <c r="R101" s="64"/>
      <c r="S101" s="188" t="s">
        <v>65</v>
      </c>
      <c r="T101" s="189"/>
      <c r="U101" s="64"/>
    </row>
    <row r="102" spans="1:21" ht="18" customHeight="1" thickBot="1">
      <c r="A102" s="134" t="s">
        <v>59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23"/>
      <c r="N102" s="2"/>
      <c r="O102" s="64"/>
      <c r="P102" s="106"/>
      <c r="Q102" s="107"/>
      <c r="R102" s="107"/>
      <c r="S102" s="190"/>
      <c r="T102" s="191"/>
      <c r="U102" s="64"/>
    </row>
    <row r="103" spans="1:21" ht="18" customHeight="1">
      <c r="A103" s="138" t="s">
        <v>60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23"/>
      <c r="N103" s="2"/>
      <c r="O103" s="64"/>
      <c r="P103" s="64"/>
      <c r="Q103" s="64"/>
      <c r="R103" s="64"/>
      <c r="S103" s="64"/>
      <c r="T103" s="64"/>
      <c r="U103" s="64"/>
    </row>
    <row r="104" spans="1:2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23"/>
      <c r="N104" s="2"/>
    </row>
    <row r="105" spans="1:21">
      <c r="A105" s="34"/>
      <c r="B105" s="34"/>
      <c r="C105" s="34"/>
      <c r="D105" s="34"/>
      <c r="E105" s="50" t="s">
        <v>36</v>
      </c>
      <c r="F105" s="53">
        <v>150</v>
      </c>
      <c r="G105" s="36" t="s">
        <v>37</v>
      </c>
      <c r="H105" s="51"/>
      <c r="I105" s="34"/>
      <c r="J105" s="34"/>
      <c r="K105" s="34"/>
      <c r="L105" s="34"/>
      <c r="M105" s="23"/>
      <c r="N105" s="2"/>
    </row>
    <row r="106" spans="1:21" ht="25.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23"/>
      <c r="N106" s="2"/>
      <c r="Q106" s="64"/>
      <c r="R106" s="95"/>
      <c r="S106" s="68"/>
      <c r="T106" s="64"/>
    </row>
    <row r="107" spans="1:2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2"/>
    </row>
    <row r="108" spans="1:2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2"/>
    </row>
    <row r="109" spans="1:21" ht="2.2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2"/>
    </row>
    <row r="110" spans="1:2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132" t="s">
        <v>25</v>
      </c>
      <c r="O110" s="133"/>
    </row>
    <row r="111" spans="1:2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2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2"/>
    </row>
    <row r="113" spans="1:14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4">
      <c r="M114" s="2"/>
      <c r="N114" s="2"/>
    </row>
    <row r="115" spans="1:14">
      <c r="M115" s="2"/>
      <c r="N115" s="2"/>
    </row>
    <row r="116" spans="1:14">
      <c r="M116" s="2"/>
      <c r="N116" s="2"/>
    </row>
    <row r="117" spans="1:14">
      <c r="M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CF4A" sheet="1" objects="1" scenarios="1"/>
  <mergeCells count="84">
    <mergeCell ref="S101:T102"/>
    <mergeCell ref="C99:L100"/>
    <mergeCell ref="A13:B13"/>
    <mergeCell ref="A14:F14"/>
    <mergeCell ref="G7:J7"/>
    <mergeCell ref="G8:J8"/>
    <mergeCell ref="F76:G76"/>
    <mergeCell ref="Q51:U51"/>
    <mergeCell ref="H40:I40"/>
    <mergeCell ref="A20:K20"/>
    <mergeCell ref="N27:R27"/>
    <mergeCell ref="S32:T32"/>
    <mergeCell ref="S30:T30"/>
    <mergeCell ref="J38:K38"/>
    <mergeCell ref="C70:D70"/>
    <mergeCell ref="F18:G18"/>
    <mergeCell ref="V69:Z69"/>
    <mergeCell ref="G50:K50"/>
    <mergeCell ref="D50:F50"/>
    <mergeCell ref="H68:L69"/>
    <mergeCell ref="N64:O64"/>
    <mergeCell ref="Q69:R69"/>
    <mergeCell ref="N46:Q50"/>
    <mergeCell ref="R46:S50"/>
    <mergeCell ref="G10:H10"/>
    <mergeCell ref="H18:I18"/>
    <mergeCell ref="G11:H11"/>
    <mergeCell ref="C12:L12"/>
    <mergeCell ref="C17:D17"/>
    <mergeCell ref="B10:D10"/>
    <mergeCell ref="G6:J6"/>
    <mergeCell ref="N1:O1"/>
    <mergeCell ref="N53:O53"/>
    <mergeCell ref="K10:K11"/>
    <mergeCell ref="L10:L11"/>
    <mergeCell ref="I10:J11"/>
    <mergeCell ref="J40:K40"/>
    <mergeCell ref="M31:M32"/>
    <mergeCell ref="C2:L2"/>
    <mergeCell ref="C38:D38"/>
    <mergeCell ref="C40:D40"/>
    <mergeCell ref="N38:N39"/>
    <mergeCell ref="A3:L4"/>
    <mergeCell ref="A2:B2"/>
    <mergeCell ref="C18:D18"/>
    <mergeCell ref="B44:C46"/>
    <mergeCell ref="R93:S93"/>
    <mergeCell ref="G94:H94"/>
    <mergeCell ref="G86:H86"/>
    <mergeCell ref="G87:H87"/>
    <mergeCell ref="A89:M89"/>
    <mergeCell ref="A88:M88"/>
    <mergeCell ref="A94:E94"/>
    <mergeCell ref="P85:U86"/>
    <mergeCell ref="A75:E75"/>
    <mergeCell ref="F72:J72"/>
    <mergeCell ref="F74:L75"/>
    <mergeCell ref="A86:D86"/>
    <mergeCell ref="H91:M91"/>
    <mergeCell ref="C78:D78"/>
    <mergeCell ref="G78:H78"/>
    <mergeCell ref="H81:H82"/>
    <mergeCell ref="N110:O110"/>
    <mergeCell ref="A102:L102"/>
    <mergeCell ref="A76:B76"/>
    <mergeCell ref="A77:B77"/>
    <mergeCell ref="C93:F93"/>
    <mergeCell ref="A103:L103"/>
    <mergeCell ref="R31:R32"/>
    <mergeCell ref="A71:D71"/>
    <mergeCell ref="A66:B66"/>
    <mergeCell ref="C66:L66"/>
    <mergeCell ref="F44:F46"/>
    <mergeCell ref="F34:K35"/>
    <mergeCell ref="H70:L70"/>
    <mergeCell ref="D44:E47"/>
    <mergeCell ref="F32:F33"/>
    <mergeCell ref="H38:I38"/>
    <mergeCell ref="C42:D42"/>
    <mergeCell ref="A68:E68"/>
    <mergeCell ref="G32:L33"/>
    <mergeCell ref="F30:F31"/>
    <mergeCell ref="G30:L31"/>
    <mergeCell ref="Q56:AA5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  <legacyDrawing r:id="rId3"/>
  <oleObjects>
    <oleObject progId="Equation.3" shapeId="1025" r:id="rId4"/>
    <oleObject progId="Equation.3" shapeId="1029" r:id="rId5"/>
    <oleObject progId="Equation.3" shapeId="1028" r:id="rId6"/>
    <oleObject progId="Equation.3" shapeId="1027" r:id="rId7"/>
    <oleObject progId="Equation.3" shapeId="1042" r:id="rId8"/>
    <oleObject progId="Equation.3" shapeId="1043" r:id="rId9"/>
    <oleObject progId="Equation.3" shapeId="1044" r:id="rId10"/>
    <oleObject progId="Equation.3" shapeId="1050" r:id="rId11"/>
    <oleObject progId="Equation.3" shapeId="1051" r:id="rId12"/>
    <oleObject progId="Equation.3" shapeId="1053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ARYAN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M-B</dc:creator>
  <cp:lastModifiedBy>Administrator</cp:lastModifiedBy>
  <cp:lastPrinted>2022-07-23T13:05:14Z</cp:lastPrinted>
  <dcterms:created xsi:type="dcterms:W3CDTF">2010-05-05T12:23:11Z</dcterms:created>
  <dcterms:modified xsi:type="dcterms:W3CDTF">2022-07-23T13:11:36Z</dcterms:modified>
</cp:coreProperties>
</file>